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32" i="1"/>
  <c r="E33"/>
  <c r="E34"/>
  <c r="E35"/>
  <c r="E36"/>
  <c r="E37"/>
  <c r="E31"/>
  <c r="D32"/>
  <c r="D33"/>
  <c r="D34"/>
  <c r="D35"/>
  <c r="D36"/>
  <c r="D37"/>
  <c r="D31"/>
  <c r="H67" l="1"/>
  <c r="H38"/>
  <c r="E38" l="1"/>
  <c r="I38" s="1"/>
  <c r="H73"/>
  <c r="H69" l="1"/>
  <c r="E68"/>
  <c r="D68"/>
  <c r="H61" l="1"/>
  <c r="E69" l="1"/>
  <c r="I69" s="1"/>
  <c r="E28"/>
  <c r="E29" s="1"/>
  <c r="E71" l="1"/>
  <c r="E73" s="1"/>
  <c r="H71"/>
  <c r="H74"/>
  <c r="H6"/>
  <c r="D71"/>
  <c r="Q73"/>
  <c r="H31"/>
  <c r="E61" l="1"/>
  <c r="I61" s="1"/>
  <c r="I31" l="1"/>
  <c r="T22" s="1"/>
  <c r="U22" s="1"/>
  <c r="E74"/>
  <c r="D72"/>
  <c r="I6"/>
  <c r="I74" l="1"/>
</calcChain>
</file>

<file path=xl/sharedStrings.xml><?xml version="1.0" encoding="utf-8"?>
<sst xmlns="http://schemas.openxmlformats.org/spreadsheetml/2006/main" count="104" uniqueCount="77">
  <si>
    <t xml:space="preserve">Показатели </t>
  </si>
  <si>
    <t>Коэффициент достижения индикативного показателя                                                           (гр. 3/ гр. 2)</t>
  </si>
  <si>
    <t xml:space="preserve">Использование бюджетных средств, тыс. рублей </t>
  </si>
  <si>
    <t>Коэффициент использования бюджетных средств (гр. 7/ гр. 6)</t>
  </si>
  <si>
    <t>Эффективность использования бюджетных средств (гр. 5/ гр. 8)</t>
  </si>
  <si>
    <t xml:space="preserve">план </t>
  </si>
  <si>
    <t xml:space="preserve">факт </t>
  </si>
  <si>
    <t>отклонение (+, -)              (гр. 3 - гр. 2)</t>
  </si>
  <si>
    <t>Динамика количества мероприятий  (Бесплатные)</t>
  </si>
  <si>
    <t xml:space="preserve">Количество проведенных мероприятий </t>
  </si>
  <si>
    <t>Динамика количества участников</t>
  </si>
  <si>
    <t>Количество участников</t>
  </si>
  <si>
    <t>Час</t>
  </si>
  <si>
    <t>Человеко-день</t>
  </si>
  <si>
    <t>Динамика количества мероприятий (платные)</t>
  </si>
  <si>
    <t>Количество проведенных мероприятий</t>
  </si>
  <si>
    <t>Средняя наполняемость кинотеатра</t>
  </si>
  <si>
    <t>Число зрителей</t>
  </si>
  <si>
    <t>Доля участников декоративно-прикладных секций (кружков)</t>
  </si>
  <si>
    <t>Доля участников вокальных хоровых секций (кружков)</t>
  </si>
  <si>
    <t>Доля мероприятий для взрослых от общего количества проведенных мероприятий</t>
  </si>
  <si>
    <t>Доля мероприятий для детей и юношества от общего количества проведенных мероприятий</t>
  </si>
  <si>
    <t>Доля участников театральных секций (кружков)</t>
  </si>
  <si>
    <t xml:space="preserve"> Доля участников хореографических секций (кружков)</t>
  </si>
  <si>
    <t>Количество клубных формирований</t>
  </si>
  <si>
    <t>х</t>
  </si>
  <si>
    <t>Динамика посещений пользователей библиотеки (реальных и удаленных) по сравнению с предыдущим годом</t>
  </si>
  <si>
    <t>Количество посещений</t>
  </si>
  <si>
    <t>Обновляемость книжного фонда</t>
  </si>
  <si>
    <t>Количество документов</t>
  </si>
  <si>
    <t>Доля обработанных документов, внесенных в электронный каталог, от общего количества документов</t>
  </si>
  <si>
    <t xml:space="preserve">Всего  по подпрограмме
«Организация досуга и обеспечения
жителей района услугами учреждений культуры вАргаяшском муниципальном районе»
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</si>
  <si>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(фортепиано)»: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</si>
  <si>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 количество человеко-часов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</si>
  <si>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(декоративно-прикладное творчество)»: доля обучающихся осваивающих дополнительную образовательную программу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</si>
  <si>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(живопись)»: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</si>
  <si>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(живопись)»(в натуральных показателях): количество обучающихся</t>
  </si>
  <si>
    <t>Показатель, характеризующий качество оказания муниципальной услуги «Реализация дополнительных предпрофессиональных программ в области искусства (струнные инструменты)»:доля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</si>
  <si>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(струнные инструменты)» 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</si>
  <si>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(струнные инструменты)»(в натуральных показателях):количество обучающихся</t>
  </si>
  <si>
    <t>Объем муниципальной услуги «Реализация дополнительных общеразвивающих программ в области искусства»(в натуральных показателях):количество человеко-часов</t>
  </si>
  <si>
    <t>Объем муниципальной услуги «Реализация дополнительных общеразвивающих программ в области искусства» (в натуральных показателях):количество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</si>
  <si>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(народные инструменты)»: доля обучающихся осваивающих дополнительную образовательную программу</t>
  </si>
  <si>
    <t xml:space="preserve"> 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человеко-часов</t>
  </si>
  <si>
    <t>Объем муниципальной услуги «Реализация дополнительных предпрофессиональных программ в области искусства (фортепиано)»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</si>
  <si>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</si>
  <si>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(декоративно-прикладное творчество)» (в натуральных показателях): количество обучающихся</t>
  </si>
  <si>
    <t xml:space="preserve"> Показатель, характеризующий качество оказания муниципальной услуги «Реализация дополнительных предпрофессиональных программ в области искусства (хореографическое творчество)»: 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</si>
  <si>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человеко-часов</t>
  </si>
  <si>
    <t xml:space="preserve"> Объем муниципальной услуги «Реализация дополнительных предпрофессиональных программ в области искусства (хореографическое творчество)» (в натуральных показателях):количество обучающихся</t>
  </si>
  <si>
    <t xml:space="preserve"> Объем муниципальной услуги «Реализация дополнительных предпрофессиональных программ в области искусства (живопись)» (в натуральных показателях):количество человеко-часов</t>
  </si>
  <si>
    <t xml:space="preserve"> Показатель, характеризующий качество оказания муниципальной услуги «Реализация дополнительных общеразвивающих программ в области искусства»:доля обучающихся осваивающих дополнительную образовательную программу</t>
  </si>
  <si>
    <t>Объем муниципальной услуги «Реализация дополнительных предпрофессиональных программ в области искусства (народные инструменты)»(в натуральных показателях):количество обучающихся</t>
  </si>
  <si>
    <t xml:space="preserve">Доля детей, обучающихся в МБУДО «ДШИ» Аргаяшского района, привлекаемых к участию в творческих мероприятиях международного, всероссийского и регионального значения, от общего числа детей, обучающихся в МБУДО «ДШИ» Аргаяшского района </t>
  </si>
  <si>
    <t xml:space="preserve">  Исполнение финансирования Программы</t>
  </si>
  <si>
    <t xml:space="preserve">  Эффективность реализации муниципальных подпрограмм</t>
  </si>
  <si>
    <t>Всего по подпрограмме                                      Развитие дополнительного образования детей в сфере культуры и искусства в Аргаяшском муниципальном районе</t>
  </si>
  <si>
    <t>Всего по подпрограмме                              Организация библиотечного обслуживания населения в Аргаяшском муниципальном районе</t>
  </si>
  <si>
    <t>Всего по подпрограмме                                                      "Одаренные дети» в сфере культуры и искусства в Аргаяшском муниципальном районе.</t>
  </si>
  <si>
    <t>Всего по подпрограмме                                      Укрепление материально-технической базы учреждений культуры Аргаяшского муниципального района</t>
  </si>
  <si>
    <t>Всего по подпрограмме                                Обеспечение функций управления культуры, туризма и молодежной политики Аргаяшского муниципального района</t>
  </si>
  <si>
    <t>Итого по программе "Развитие культуры Аргаяшского муниципального района</t>
  </si>
  <si>
    <t xml:space="preserve">Мероприятие 3.1.Реализация дополнительных общеразвивающих программ в области искусства.
Мероприятие 3.2.Реализация дополнительных предпрофессиональных программ в области искусства (народные инструменты).
Мероприятие 3.3. Реализация дополнительных предпрофессиональных программ в области искусства (фортепиано)
Мероприятие 3.4. Реализация дополнительных предпрофессиональных программ в области искусства (декоративно-прикладное творчество)
 Мероприятие 3.5. Реализация дополнительных предпрофессиональных программ в области искусства (хореографическое творчество)
Мероприятие 3.6. Реализация дополнительных предпрофессиональных программ в области искусства (живопись)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 3.7. Реализация дополнительных предпрофессиональных программ в области искусства (струнные инструменты)
</t>
  </si>
  <si>
    <r>
      <t>Д</t>
    </r>
    <r>
      <rPr>
        <sz val="14"/>
        <color theme="1"/>
        <rFont val="Times New Roman"/>
        <family val="1"/>
        <charset val="204"/>
      </rPr>
      <t xml:space="preserve">оля детей в возрасте от 7 до 15 лет включительно, обучающихся по предпрофессиональным образовательным программам в области искусств, от общего количества детей данного возраста в Аргаяшском муниципальном районе </t>
    </r>
  </si>
  <si>
    <t>И.Р. Юсупова</t>
  </si>
  <si>
    <t>Мероприятие 4.1. Создание и развитие эффективной и постоянно действующей системы выявления и поддержки одаренных детей и их наставников</t>
  </si>
  <si>
    <t xml:space="preserve">Мероприятия 2.1.  
Библиотечное, библиографическое и информационное обслуживание пользователей библиотеки.
Мероприятие 2.2.
Библиографическая обработка документов и создание каталогов.
Мероприятие2.3. 
Формирование, учет, изучение,  обеспечение физического сохранения и безопасности фондов библиотек, включая оцифровку фондов.
Мероприятие 2.4. 
Модернизация библиотек в части комплектования книжных фондов библиотек муниципальных образований и государственных общедоступных библиотек.
</t>
  </si>
  <si>
    <t>Среднегодовой размер платы (кинотеатр)</t>
  </si>
  <si>
    <t>Количество посетителей культурно массовых мероприятий</t>
  </si>
  <si>
    <t>Учреждениями культуры реализованы мероприятиями по ремонту, развитию инфраструктуры, укреплению материально-технической базы, разработке ПСД</t>
  </si>
  <si>
    <t>Лучшим сельским учреждениям культуры предоставлено денежное поощрение</t>
  </si>
  <si>
    <t>Информация  о результатах оценки эффективности реализации муниципальной программы    "Развитие культуры Аргаяшского муниципального района" в 2025 году</t>
  </si>
  <si>
    <t xml:space="preserve">Мероприятие 1.1 Организация и проведение мероприятий (бесплатные).
Мероприятие 1.2. Организация и проведение мероприятий (платные).
Мероприятие1.3. Показ кинофильмов.
Мероприятие 1.4. Организация деятельности клубных формирований и формирований самодеятельного народного творчества.                                                                                          Мероприятие 1.5 Государственная поддержка лучших муниципальных учреждений культуры, находящихся на территориях сельских поселений.
</t>
  </si>
  <si>
    <t xml:space="preserve">Достижение индикативных показателей за 2025 год </t>
  </si>
  <si>
    <t>Мероприятие 5.1.  Укрепление материально-технической базы учреждений культуры                                                                                                                                                                                                                                                                                                                             Мероприятие 5.2.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                                                                                                                                                                                                                                Мероприяте 5.3.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</t>
  </si>
  <si>
    <t xml:space="preserve">Руководитель Управление культуры и молодежной политики администрации Аргаяшского муниципального округа                                                                                                                                             </t>
  </si>
  <si>
    <t xml:space="preserve">Мероприятие 6.1. Финансовое обеспечение деятельности МКУ Управление культуры, туризма и молодежной политики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</si>
</sst>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0.000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2" fontId="1" fillId="0" borderId="0" xfId="0" applyNumberFormat="1" applyFont="1"/>
    <xf numFmtId="2" fontId="1" fillId="0" borderId="0" xfId="0" applyNumberFormat="1" applyFont="1" applyAlignment="1">
      <alignment wrapTex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3" xfId="0" applyFont="1" applyBorder="1" applyAlignment="1">
      <alignment horizontal="left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5" fillId="0" borderId="1" xfId="0" applyFont="1" applyBorder="1" applyAlignment="1">
      <alignment vertical="top" wrapText="1"/>
    </xf>
    <xf numFmtId="1" fontId="5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5" fillId="0" borderId="1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2" fontId="2" fillId="0" borderId="2" xfId="0" applyNumberFormat="1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6" xfId="0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wrapText="1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78"/>
  <sheetViews>
    <sheetView tabSelected="1" view="pageBreakPreview" topLeftCell="A61" zoomScale="80" zoomScaleNormal="80" zoomScaleSheetLayoutView="80" zoomScalePageLayoutView="69" workbookViewId="0">
      <selection activeCell="E37" sqref="E37"/>
    </sheetView>
  </sheetViews>
  <sheetFormatPr defaultRowHeight="20.25" customHeight="1"/>
  <cols>
    <col min="1" max="1" width="68.140625" style="1" customWidth="1"/>
    <col min="2" max="2" width="20.85546875" style="1" customWidth="1"/>
    <col min="3" max="3" width="23.85546875" style="1" customWidth="1"/>
    <col min="4" max="4" width="20.85546875" style="1" customWidth="1"/>
    <col min="5" max="5" width="25.42578125" style="1" customWidth="1"/>
    <col min="6" max="7" width="18" style="1" customWidth="1"/>
    <col min="8" max="8" width="20.85546875" style="1" customWidth="1"/>
    <col min="9" max="9" width="24.5703125" style="1" customWidth="1"/>
    <col min="10" max="10" width="1.140625" style="1" hidden="1" customWidth="1"/>
    <col min="11" max="17" width="9.140625" style="1" hidden="1" customWidth="1"/>
    <col min="18" max="21" width="9.140625" style="2" hidden="1" customWidth="1"/>
    <col min="22" max="16384" width="9.140625" style="2"/>
  </cols>
  <sheetData>
    <row r="1" spans="1:9" ht="78" customHeight="1">
      <c r="A1" s="75" t="s">
        <v>71</v>
      </c>
      <c r="B1" s="76"/>
      <c r="C1" s="76"/>
      <c r="D1" s="76"/>
      <c r="E1" s="76"/>
      <c r="F1" s="76"/>
      <c r="G1" s="76"/>
      <c r="H1" s="76"/>
      <c r="I1" s="76"/>
    </row>
    <row r="2" spans="1:9" ht="20.25" customHeight="1">
      <c r="A2" s="90" t="s">
        <v>0</v>
      </c>
      <c r="B2" s="85" t="s">
        <v>73</v>
      </c>
      <c r="C2" s="85"/>
      <c r="D2" s="85"/>
      <c r="E2" s="85" t="s">
        <v>1</v>
      </c>
      <c r="F2" s="85" t="s">
        <v>2</v>
      </c>
      <c r="G2" s="85"/>
      <c r="H2" s="85" t="s">
        <v>3</v>
      </c>
      <c r="I2" s="85" t="s">
        <v>4</v>
      </c>
    </row>
    <row r="3" spans="1:9" ht="20.25" customHeight="1">
      <c r="A3" s="90"/>
      <c r="B3" s="5" t="s">
        <v>5</v>
      </c>
      <c r="C3" s="5" t="s">
        <v>6</v>
      </c>
      <c r="D3" s="5" t="s">
        <v>7</v>
      </c>
      <c r="E3" s="85"/>
      <c r="F3" s="5" t="s">
        <v>5</v>
      </c>
      <c r="G3" s="5" t="s">
        <v>6</v>
      </c>
      <c r="H3" s="85"/>
      <c r="I3" s="85"/>
    </row>
    <row r="4" spans="1:9" ht="20.25" customHeight="1">
      <c r="A4" s="4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>
        <v>8</v>
      </c>
      <c r="I4" s="6">
        <v>9</v>
      </c>
    </row>
    <row r="5" spans="1:9" ht="95.25" customHeight="1">
      <c r="A5" s="86" t="s">
        <v>72</v>
      </c>
      <c r="B5" s="87"/>
      <c r="C5" s="87"/>
      <c r="D5" s="88"/>
      <c r="E5" s="88"/>
      <c r="F5" s="88"/>
      <c r="G5" s="88"/>
      <c r="H5" s="88"/>
      <c r="I5" s="89"/>
    </row>
    <row r="6" spans="1:9" ht="20.25" customHeight="1">
      <c r="A6" s="7" t="s">
        <v>8</v>
      </c>
      <c r="B6" s="8">
        <v>0</v>
      </c>
      <c r="C6" s="9">
        <v>0</v>
      </c>
      <c r="D6" s="40">
        <v>0</v>
      </c>
      <c r="E6" s="49">
        <v>1</v>
      </c>
      <c r="F6" s="68">
        <v>17730.47</v>
      </c>
      <c r="G6" s="68">
        <v>17730.47</v>
      </c>
      <c r="H6" s="62">
        <f>SUM(G6/F6)</f>
        <v>1</v>
      </c>
      <c r="I6" s="62">
        <f>SUM(E29/H6)</f>
        <v>1.0269565217391305</v>
      </c>
    </row>
    <row r="7" spans="1:9" ht="20.25" customHeight="1">
      <c r="A7" s="11" t="s">
        <v>9</v>
      </c>
      <c r="B7" s="8">
        <v>324</v>
      </c>
      <c r="C7" s="9">
        <v>337</v>
      </c>
      <c r="D7" s="40">
        <v>13</v>
      </c>
      <c r="E7" s="31">
        <v>1.04</v>
      </c>
      <c r="F7" s="69"/>
      <c r="G7" s="69"/>
      <c r="H7" s="63"/>
      <c r="I7" s="63"/>
    </row>
    <row r="8" spans="1:9" ht="20.25" customHeight="1">
      <c r="A8" s="11" t="s">
        <v>10</v>
      </c>
      <c r="B8" s="8">
        <v>80</v>
      </c>
      <c r="C8" s="9">
        <v>112</v>
      </c>
      <c r="D8" s="40">
        <v>32</v>
      </c>
      <c r="E8" s="31">
        <v>1.4</v>
      </c>
      <c r="F8" s="69"/>
      <c r="G8" s="69"/>
      <c r="H8" s="63"/>
      <c r="I8" s="63"/>
    </row>
    <row r="9" spans="1:9" ht="20.25" customHeight="1">
      <c r="A9" s="11" t="s">
        <v>11</v>
      </c>
      <c r="B9" s="8">
        <v>80391</v>
      </c>
      <c r="C9" s="9">
        <v>108417</v>
      </c>
      <c r="D9" s="40">
        <v>28026</v>
      </c>
      <c r="E9" s="31">
        <v>1.35</v>
      </c>
      <c r="F9" s="69"/>
      <c r="G9" s="69"/>
      <c r="H9" s="63"/>
      <c r="I9" s="63"/>
    </row>
    <row r="10" spans="1:9" ht="20.25" customHeight="1">
      <c r="A10" s="11" t="s">
        <v>12</v>
      </c>
      <c r="B10" s="8">
        <v>39546</v>
      </c>
      <c r="C10" s="9">
        <v>39546</v>
      </c>
      <c r="D10" s="40">
        <v>0</v>
      </c>
      <c r="E10" s="31">
        <v>1</v>
      </c>
      <c r="F10" s="69"/>
      <c r="G10" s="69"/>
      <c r="H10" s="63"/>
      <c r="I10" s="63"/>
    </row>
    <row r="11" spans="1:9" ht="20.25" customHeight="1">
      <c r="A11" s="11" t="s">
        <v>13</v>
      </c>
      <c r="B11" s="8">
        <v>5272.8</v>
      </c>
      <c r="C11" s="9">
        <v>5272.8</v>
      </c>
      <c r="D11" s="40">
        <v>0</v>
      </c>
      <c r="E11" s="31">
        <v>1</v>
      </c>
      <c r="F11" s="69"/>
      <c r="G11" s="69"/>
      <c r="H11" s="63"/>
      <c r="I11" s="63"/>
    </row>
    <row r="12" spans="1:9" ht="20.25" customHeight="1">
      <c r="A12" s="11" t="s">
        <v>14</v>
      </c>
      <c r="B12" s="8">
        <v>0</v>
      </c>
      <c r="C12" s="9">
        <v>0</v>
      </c>
      <c r="D12" s="40">
        <v>0</v>
      </c>
      <c r="E12" s="49">
        <v>1</v>
      </c>
      <c r="F12" s="69"/>
      <c r="G12" s="69"/>
      <c r="H12" s="63"/>
      <c r="I12" s="63"/>
    </row>
    <row r="13" spans="1:9" ht="20.25" customHeight="1">
      <c r="A13" s="11" t="s">
        <v>15</v>
      </c>
      <c r="B13" s="8">
        <v>76</v>
      </c>
      <c r="C13" s="9">
        <v>66</v>
      </c>
      <c r="D13" s="40">
        <v>-10</v>
      </c>
      <c r="E13" s="31">
        <v>0.87</v>
      </c>
      <c r="F13" s="69"/>
      <c r="G13" s="69"/>
      <c r="H13" s="63"/>
      <c r="I13" s="63"/>
    </row>
    <row r="14" spans="1:9" ht="20.25" customHeight="1">
      <c r="A14" s="11" t="s">
        <v>10</v>
      </c>
      <c r="B14" s="8">
        <v>20</v>
      </c>
      <c r="C14" s="9">
        <v>21</v>
      </c>
      <c r="D14" s="40">
        <v>1</v>
      </c>
      <c r="E14" s="31">
        <v>1.05</v>
      </c>
      <c r="F14" s="69"/>
      <c r="G14" s="69"/>
      <c r="H14" s="63"/>
      <c r="I14" s="63"/>
    </row>
    <row r="15" spans="1:9" ht="20.25" customHeight="1">
      <c r="A15" s="11" t="s">
        <v>11</v>
      </c>
      <c r="B15" s="8">
        <v>11660</v>
      </c>
      <c r="C15" s="9">
        <v>12486</v>
      </c>
      <c r="D15" s="40">
        <v>826</v>
      </c>
      <c r="E15" s="31">
        <v>1.07</v>
      </c>
      <c r="F15" s="69"/>
      <c r="G15" s="69"/>
      <c r="H15" s="63"/>
      <c r="I15" s="63"/>
    </row>
    <row r="16" spans="1:9" ht="20.25" customHeight="1">
      <c r="A16" s="11" t="s">
        <v>12</v>
      </c>
      <c r="B16" s="8">
        <v>9276</v>
      </c>
      <c r="C16" s="9">
        <v>9276</v>
      </c>
      <c r="D16" s="40">
        <v>0</v>
      </c>
      <c r="E16" s="31">
        <v>1</v>
      </c>
      <c r="F16" s="69"/>
      <c r="G16" s="69"/>
      <c r="H16" s="63"/>
      <c r="I16" s="63"/>
    </row>
    <row r="17" spans="1:21" ht="20.25" customHeight="1">
      <c r="A17" s="11" t="s">
        <v>13</v>
      </c>
      <c r="B17" s="8">
        <v>1236.8499999999999</v>
      </c>
      <c r="C17" s="9">
        <v>1236.8499999999999</v>
      </c>
      <c r="D17" s="40">
        <v>0</v>
      </c>
      <c r="E17" s="31">
        <v>1</v>
      </c>
      <c r="F17" s="69"/>
      <c r="G17" s="69"/>
      <c r="H17" s="63"/>
      <c r="I17" s="63"/>
    </row>
    <row r="18" spans="1:21" ht="20.25" customHeight="1">
      <c r="A18" s="13" t="s">
        <v>16</v>
      </c>
      <c r="B18" s="8">
        <v>30</v>
      </c>
      <c r="C18" s="9">
        <v>30</v>
      </c>
      <c r="D18" s="40">
        <v>0</v>
      </c>
      <c r="E18" s="31">
        <v>1</v>
      </c>
      <c r="F18" s="69"/>
      <c r="G18" s="69"/>
      <c r="H18" s="63"/>
      <c r="I18" s="63"/>
    </row>
    <row r="19" spans="1:21" ht="20.25" customHeight="1">
      <c r="A19" s="13" t="s">
        <v>17</v>
      </c>
      <c r="B19" s="8">
        <v>7650</v>
      </c>
      <c r="C19" s="9">
        <v>5887</v>
      </c>
      <c r="D19" s="40">
        <v>-1763</v>
      </c>
      <c r="E19" s="31">
        <v>0.77</v>
      </c>
      <c r="F19" s="69"/>
      <c r="G19" s="69"/>
      <c r="H19" s="63"/>
      <c r="I19" s="63"/>
    </row>
    <row r="20" spans="1:21" ht="20.25" customHeight="1">
      <c r="A20" s="13" t="s">
        <v>67</v>
      </c>
      <c r="B20" s="8">
        <v>170</v>
      </c>
      <c r="C20" s="9">
        <v>182.5</v>
      </c>
      <c r="D20" s="40">
        <v>12.5</v>
      </c>
      <c r="E20" s="31">
        <v>1.07</v>
      </c>
      <c r="F20" s="69"/>
      <c r="G20" s="69"/>
      <c r="H20" s="63"/>
      <c r="I20" s="63"/>
    </row>
    <row r="21" spans="1:21" ht="20.25" customHeight="1">
      <c r="A21" s="13" t="s">
        <v>18</v>
      </c>
      <c r="B21" s="8">
        <v>4</v>
      </c>
      <c r="C21" s="9">
        <v>4</v>
      </c>
      <c r="D21" s="40">
        <v>0</v>
      </c>
      <c r="E21" s="31">
        <v>1</v>
      </c>
      <c r="F21" s="69"/>
      <c r="G21" s="69"/>
      <c r="H21" s="63"/>
      <c r="I21" s="63"/>
    </row>
    <row r="22" spans="1:21" ht="20.25" customHeight="1">
      <c r="A22" s="13" t="s">
        <v>19</v>
      </c>
      <c r="B22" s="8">
        <v>31</v>
      </c>
      <c r="C22" s="9">
        <v>31</v>
      </c>
      <c r="D22" s="40">
        <v>0</v>
      </c>
      <c r="E22" s="31">
        <v>1</v>
      </c>
      <c r="F22" s="69"/>
      <c r="G22" s="69"/>
      <c r="H22" s="63"/>
      <c r="I22" s="63"/>
      <c r="T22" s="3">
        <f>SUM(I29+I38+I61+I65+I69)</f>
        <v>5.8293913273138331</v>
      </c>
      <c r="U22" s="3">
        <f>SUM(T22/5)</f>
        <v>1.1658782654627666</v>
      </c>
    </row>
    <row r="23" spans="1:21" ht="20.25" customHeight="1">
      <c r="A23" s="13" t="s">
        <v>20</v>
      </c>
      <c r="B23" s="8">
        <v>20</v>
      </c>
      <c r="C23" s="9">
        <v>20</v>
      </c>
      <c r="D23" s="40">
        <v>0</v>
      </c>
      <c r="E23" s="31">
        <v>1</v>
      </c>
      <c r="F23" s="69"/>
      <c r="G23" s="69"/>
      <c r="H23" s="63"/>
      <c r="I23" s="63"/>
    </row>
    <row r="24" spans="1:21" ht="20.25" customHeight="1">
      <c r="A24" s="13" t="s">
        <v>21</v>
      </c>
      <c r="B24" s="8">
        <v>57</v>
      </c>
      <c r="C24" s="9">
        <v>57</v>
      </c>
      <c r="D24" s="40">
        <v>0</v>
      </c>
      <c r="E24" s="31">
        <v>1</v>
      </c>
      <c r="F24" s="69"/>
      <c r="G24" s="69"/>
      <c r="H24" s="63"/>
      <c r="I24" s="63"/>
    </row>
    <row r="25" spans="1:21" ht="20.25" customHeight="1">
      <c r="A25" s="13" t="s">
        <v>22</v>
      </c>
      <c r="B25" s="8">
        <v>10</v>
      </c>
      <c r="C25" s="9">
        <v>10</v>
      </c>
      <c r="D25" s="40">
        <v>0</v>
      </c>
      <c r="E25" s="31">
        <v>1</v>
      </c>
      <c r="F25" s="69"/>
      <c r="G25" s="69"/>
      <c r="H25" s="63"/>
      <c r="I25" s="63"/>
    </row>
    <row r="26" spans="1:21" ht="20.25" customHeight="1">
      <c r="A26" s="13" t="s">
        <v>23</v>
      </c>
      <c r="B26" s="8">
        <v>9</v>
      </c>
      <c r="C26" s="9">
        <v>9</v>
      </c>
      <c r="D26" s="40">
        <v>0</v>
      </c>
      <c r="E26" s="49">
        <v>1</v>
      </c>
      <c r="F26" s="69"/>
      <c r="G26" s="69"/>
      <c r="H26" s="63"/>
      <c r="I26" s="63"/>
    </row>
    <row r="27" spans="1:21" ht="20.25" customHeight="1">
      <c r="A27" s="14" t="s">
        <v>24</v>
      </c>
      <c r="B27" s="8">
        <v>27</v>
      </c>
      <c r="C27" s="9">
        <v>27</v>
      </c>
      <c r="D27" s="40">
        <v>0</v>
      </c>
      <c r="E27" s="31">
        <v>1</v>
      </c>
      <c r="F27" s="69"/>
      <c r="G27" s="69"/>
      <c r="H27" s="63"/>
      <c r="I27" s="63"/>
    </row>
    <row r="28" spans="1:21" ht="34.5" customHeight="1">
      <c r="A28" s="27" t="s">
        <v>70</v>
      </c>
      <c r="B28" s="46">
        <v>1</v>
      </c>
      <c r="C28" s="47">
        <v>1</v>
      </c>
      <c r="D28" s="40">
        <v>0</v>
      </c>
      <c r="E28" s="31">
        <f t="shared" ref="E28" si="0">SUM(C28/B28)</f>
        <v>1</v>
      </c>
      <c r="F28" s="74"/>
      <c r="G28" s="74"/>
      <c r="H28" s="64"/>
      <c r="I28" s="64"/>
    </row>
    <row r="29" spans="1:21" ht="91.5" customHeight="1">
      <c r="A29" s="15" t="s">
        <v>31</v>
      </c>
      <c r="B29" s="33" t="s">
        <v>25</v>
      </c>
      <c r="C29" s="33" t="s">
        <v>25</v>
      </c>
      <c r="D29" s="10" t="s">
        <v>25</v>
      </c>
      <c r="E29" s="12">
        <f>SUM(E6+E7+E8+E9+E10+E11+E12+E13+E14+E15+E16+E17+E18+E19+E20+E21+E22+E23+E24+E25+E26+E27+E28)/23</f>
        <v>1.0269565217391305</v>
      </c>
      <c r="F29" s="10">
        <v>17730.47</v>
      </c>
      <c r="G29" s="10">
        <v>17730.47</v>
      </c>
      <c r="H29" s="10">
        <v>1</v>
      </c>
      <c r="I29" s="29">
        <v>1.01</v>
      </c>
    </row>
    <row r="30" spans="1:21" ht="186.75" customHeight="1">
      <c r="A30" s="81" t="s">
        <v>66</v>
      </c>
      <c r="B30" s="82"/>
      <c r="C30" s="82"/>
      <c r="D30" s="83"/>
      <c r="E30" s="83"/>
      <c r="F30" s="83"/>
      <c r="G30" s="83"/>
      <c r="H30" s="83"/>
      <c r="I30" s="84"/>
    </row>
    <row r="31" spans="1:21" ht="43.5" customHeight="1">
      <c r="A31" s="13" t="s">
        <v>26</v>
      </c>
      <c r="B31" s="17">
        <v>0.9</v>
      </c>
      <c r="C31" s="56">
        <v>0.9</v>
      </c>
      <c r="D31" s="58">
        <f>SUM(C31-B31)</f>
        <v>0</v>
      </c>
      <c r="E31" s="31">
        <f>SUM(C31/B31)</f>
        <v>1</v>
      </c>
      <c r="F31" s="77">
        <v>36571.879999999997</v>
      </c>
      <c r="G31" s="68">
        <v>35594.25</v>
      </c>
      <c r="H31" s="62">
        <f>SUM(G31/F31)</f>
        <v>0.97326825965741992</v>
      </c>
      <c r="I31" s="62">
        <f>SUM(E38/H31)</f>
        <v>1.2577704683503401</v>
      </c>
    </row>
    <row r="32" spans="1:21" ht="20.25" customHeight="1">
      <c r="A32" s="13" t="s">
        <v>27</v>
      </c>
      <c r="B32" s="50">
        <v>173943</v>
      </c>
      <c r="C32" s="56">
        <v>229520</v>
      </c>
      <c r="D32" s="58">
        <f t="shared" ref="D32:D37" si="1">SUM(C32-B32)</f>
        <v>55577</v>
      </c>
      <c r="E32" s="31">
        <f t="shared" ref="E32:E37" si="2">SUM(C32/B32)</f>
        <v>1.3195127139350247</v>
      </c>
      <c r="F32" s="78"/>
      <c r="G32" s="69"/>
      <c r="H32" s="63"/>
      <c r="I32" s="63"/>
    </row>
    <row r="33" spans="1:9" ht="20.25" customHeight="1">
      <c r="A33" s="13" t="s">
        <v>28</v>
      </c>
      <c r="B33" s="17">
        <v>0.7</v>
      </c>
      <c r="C33" s="56">
        <v>0.8</v>
      </c>
      <c r="D33" s="58">
        <f t="shared" si="1"/>
        <v>0.10000000000000009</v>
      </c>
      <c r="E33" s="31">
        <f t="shared" si="2"/>
        <v>1.142857142857143</v>
      </c>
      <c r="F33" s="78"/>
      <c r="G33" s="69"/>
      <c r="H33" s="63"/>
      <c r="I33" s="63"/>
    </row>
    <row r="34" spans="1:9" ht="20.25" customHeight="1">
      <c r="A34" s="13" t="s">
        <v>29</v>
      </c>
      <c r="B34" s="50">
        <v>2000</v>
      </c>
      <c r="C34" s="56">
        <v>2880</v>
      </c>
      <c r="D34" s="58">
        <f t="shared" si="1"/>
        <v>880</v>
      </c>
      <c r="E34" s="31">
        <f t="shared" si="2"/>
        <v>1.44</v>
      </c>
      <c r="F34" s="78"/>
      <c r="G34" s="69"/>
      <c r="H34" s="63"/>
      <c r="I34" s="63"/>
    </row>
    <row r="35" spans="1:9" ht="42" customHeight="1">
      <c r="A35" s="13" t="s">
        <v>30</v>
      </c>
      <c r="B35" s="59">
        <v>7.8</v>
      </c>
      <c r="C35" s="60">
        <v>13</v>
      </c>
      <c r="D35" s="58">
        <f t="shared" si="1"/>
        <v>5.2</v>
      </c>
      <c r="E35" s="31">
        <f t="shared" si="2"/>
        <v>1.6666666666666667</v>
      </c>
      <c r="F35" s="78"/>
      <c r="G35" s="69"/>
      <c r="H35" s="63"/>
      <c r="I35" s="63"/>
    </row>
    <row r="36" spans="1:9" ht="20.25" customHeight="1">
      <c r="A36" s="7" t="s">
        <v>29</v>
      </c>
      <c r="B36" s="61">
        <v>256242</v>
      </c>
      <c r="C36" s="61">
        <v>256242</v>
      </c>
      <c r="D36" s="58">
        <f t="shared" si="1"/>
        <v>0</v>
      </c>
      <c r="E36" s="31">
        <f t="shared" si="2"/>
        <v>1</v>
      </c>
      <c r="F36" s="78"/>
      <c r="G36" s="69"/>
      <c r="H36" s="63"/>
      <c r="I36" s="63"/>
    </row>
    <row r="37" spans="1:9" ht="58.5" customHeight="1">
      <c r="A37" s="55" t="s">
        <v>70</v>
      </c>
      <c r="B37" s="52">
        <v>1</v>
      </c>
      <c r="C37" s="44">
        <v>1</v>
      </c>
      <c r="D37" s="58">
        <f t="shared" si="1"/>
        <v>0</v>
      </c>
      <c r="E37" s="31">
        <f t="shared" si="2"/>
        <v>1</v>
      </c>
      <c r="F37" s="51"/>
      <c r="G37" s="52"/>
      <c r="H37" s="53"/>
      <c r="I37" s="53"/>
    </row>
    <row r="38" spans="1:9" ht="63" customHeight="1">
      <c r="A38" s="18" t="s">
        <v>57</v>
      </c>
      <c r="B38" s="33" t="s">
        <v>25</v>
      </c>
      <c r="C38" s="10" t="s">
        <v>25</v>
      </c>
      <c r="D38" s="10" t="s">
        <v>25</v>
      </c>
      <c r="E38" s="12">
        <f>SUM(E31+E32+E33+E34+E35+E36++E37)/7</f>
        <v>1.2241480747798335</v>
      </c>
      <c r="F38" s="10">
        <v>36571.879999999997</v>
      </c>
      <c r="G38" s="10">
        <v>35594.25</v>
      </c>
      <c r="H38" s="12">
        <f>SUM(G38/F38)</f>
        <v>0.97326825965741992</v>
      </c>
      <c r="I38" s="30">
        <f>SUM(E38/H38)</f>
        <v>1.2577704683503401</v>
      </c>
    </row>
    <row r="39" spans="1:9" ht="165.75" customHeight="1">
      <c r="A39" s="65" t="s">
        <v>62</v>
      </c>
      <c r="B39" s="66"/>
      <c r="C39" s="66"/>
      <c r="D39" s="66"/>
      <c r="E39" s="66"/>
      <c r="F39" s="66"/>
      <c r="G39" s="66"/>
      <c r="H39" s="66"/>
      <c r="I39" s="67"/>
    </row>
    <row r="40" spans="1:9" ht="101.25" customHeight="1">
      <c r="A40" s="13" t="s">
        <v>51</v>
      </c>
      <c r="B40" s="9">
        <v>13</v>
      </c>
      <c r="C40" s="41">
        <v>12.2</v>
      </c>
      <c r="D40" s="40">
        <v>-0.8</v>
      </c>
      <c r="E40" s="31">
        <v>0.94</v>
      </c>
      <c r="F40" s="72">
        <v>35572.6</v>
      </c>
      <c r="G40" s="72">
        <v>35451.32</v>
      </c>
      <c r="H40" s="62">
        <v>0.99</v>
      </c>
      <c r="I40" s="62">
        <v>0.99</v>
      </c>
    </row>
    <row r="41" spans="1:9" ht="60.75" customHeight="1">
      <c r="A41" s="13" t="s">
        <v>40</v>
      </c>
      <c r="B41" s="9">
        <v>19344</v>
      </c>
      <c r="C41" s="41">
        <v>14820</v>
      </c>
      <c r="D41" s="40">
        <v>-4524</v>
      </c>
      <c r="E41" s="31">
        <v>0.77</v>
      </c>
      <c r="F41" s="72"/>
      <c r="G41" s="72"/>
      <c r="H41" s="63"/>
      <c r="I41" s="63"/>
    </row>
    <row r="42" spans="1:9" ht="69.75" customHeight="1">
      <c r="A42" s="13" t="s">
        <v>41</v>
      </c>
      <c r="B42" s="9">
        <v>60</v>
      </c>
      <c r="C42" s="41">
        <v>60</v>
      </c>
      <c r="D42" s="40">
        <v>0</v>
      </c>
      <c r="E42" s="31">
        <v>1</v>
      </c>
      <c r="F42" s="72"/>
      <c r="G42" s="72"/>
      <c r="H42" s="63"/>
      <c r="I42" s="63"/>
    </row>
    <row r="43" spans="1:9" ht="78" customHeight="1">
      <c r="A43" s="13" t="s">
        <v>42</v>
      </c>
      <c r="B43" s="9">
        <v>7.8</v>
      </c>
      <c r="C43" s="41">
        <v>7.3</v>
      </c>
      <c r="D43" s="40">
        <v>-0.5</v>
      </c>
      <c r="E43" s="31">
        <v>0.94</v>
      </c>
      <c r="F43" s="72"/>
      <c r="G43" s="72"/>
      <c r="H43" s="63"/>
      <c r="I43" s="63"/>
    </row>
    <row r="44" spans="1:9" ht="75" customHeight="1">
      <c r="A44" s="13" t="s">
        <v>43</v>
      </c>
      <c r="B44" s="9">
        <v>13104</v>
      </c>
      <c r="C44" s="41">
        <v>14040</v>
      </c>
      <c r="D44" s="40">
        <v>936</v>
      </c>
      <c r="E44" s="31">
        <v>1.07</v>
      </c>
      <c r="F44" s="72"/>
      <c r="G44" s="72"/>
      <c r="H44" s="63"/>
      <c r="I44" s="63"/>
    </row>
    <row r="45" spans="1:9" ht="74.25" customHeight="1">
      <c r="A45" s="13" t="s">
        <v>52</v>
      </c>
      <c r="B45" s="9">
        <v>36</v>
      </c>
      <c r="C45" s="41">
        <v>36</v>
      </c>
      <c r="D45" s="40">
        <v>0</v>
      </c>
      <c r="E45" s="31">
        <v>1</v>
      </c>
      <c r="F45" s="72"/>
      <c r="G45" s="72"/>
      <c r="H45" s="63"/>
      <c r="I45" s="63"/>
    </row>
    <row r="46" spans="1:9" ht="94.5" customHeight="1">
      <c r="A46" s="13" t="s">
        <v>32</v>
      </c>
      <c r="B46" s="9">
        <v>12</v>
      </c>
      <c r="C46" s="41">
        <v>12</v>
      </c>
      <c r="D46" s="40">
        <v>0</v>
      </c>
      <c r="E46" s="31">
        <v>1</v>
      </c>
      <c r="F46" s="72"/>
      <c r="G46" s="72"/>
      <c r="H46" s="63"/>
      <c r="I46" s="63"/>
    </row>
    <row r="47" spans="1:9" ht="76.5" customHeight="1">
      <c r="A47" s="13" t="s">
        <v>33</v>
      </c>
      <c r="B47" s="9">
        <v>18252</v>
      </c>
      <c r="C47" s="41">
        <v>18233</v>
      </c>
      <c r="D47" s="40">
        <v>-19</v>
      </c>
      <c r="E47" s="31">
        <v>1</v>
      </c>
      <c r="F47" s="72"/>
      <c r="G47" s="72"/>
      <c r="H47" s="63"/>
      <c r="I47" s="63"/>
    </row>
    <row r="48" spans="1:9" ht="76.5" customHeight="1">
      <c r="A48" s="13" t="s">
        <v>44</v>
      </c>
      <c r="B48" s="9">
        <v>54</v>
      </c>
      <c r="C48" s="41">
        <v>55</v>
      </c>
      <c r="D48" s="40">
        <v>1</v>
      </c>
      <c r="E48" s="31">
        <v>1.02</v>
      </c>
      <c r="F48" s="72"/>
      <c r="G48" s="72"/>
      <c r="H48" s="63"/>
      <c r="I48" s="63"/>
    </row>
    <row r="49" spans="1:9" ht="97.5" customHeight="1">
      <c r="A49" s="13" t="s">
        <v>34</v>
      </c>
      <c r="B49" s="9">
        <v>20.8</v>
      </c>
      <c r="C49" s="41">
        <v>19.399999999999999</v>
      </c>
      <c r="D49" s="40">
        <v>-1.4</v>
      </c>
      <c r="E49" s="31">
        <v>0.93</v>
      </c>
      <c r="F49" s="72"/>
      <c r="G49" s="72"/>
      <c r="H49" s="63"/>
      <c r="I49" s="63"/>
    </row>
    <row r="50" spans="1:9" ht="75.75" customHeight="1">
      <c r="A50" s="13" t="s">
        <v>45</v>
      </c>
      <c r="B50" s="9">
        <v>67392</v>
      </c>
      <c r="C50" s="41">
        <v>55100</v>
      </c>
      <c r="D50" s="40">
        <v>-12292</v>
      </c>
      <c r="E50" s="31">
        <v>0.82</v>
      </c>
      <c r="F50" s="72"/>
      <c r="G50" s="72"/>
      <c r="H50" s="63"/>
      <c r="I50" s="63"/>
    </row>
    <row r="51" spans="1:9" ht="83.25" customHeight="1">
      <c r="A51" s="13" t="s">
        <v>46</v>
      </c>
      <c r="B51" s="9">
        <v>96</v>
      </c>
      <c r="C51" s="41">
        <v>95</v>
      </c>
      <c r="D51" s="40">
        <v>-1</v>
      </c>
      <c r="E51" s="31">
        <v>0.99</v>
      </c>
      <c r="F51" s="72"/>
      <c r="G51" s="72"/>
      <c r="H51" s="63"/>
      <c r="I51" s="63"/>
    </row>
    <row r="52" spans="1:9" ht="106.5" customHeight="1">
      <c r="A52" s="13" t="s">
        <v>47</v>
      </c>
      <c r="B52" s="9">
        <v>37</v>
      </c>
      <c r="C52" s="41">
        <v>39</v>
      </c>
      <c r="D52" s="40">
        <v>2</v>
      </c>
      <c r="E52" s="31">
        <v>1.05</v>
      </c>
      <c r="F52" s="72"/>
      <c r="G52" s="72"/>
      <c r="H52" s="63"/>
      <c r="I52" s="63"/>
    </row>
    <row r="53" spans="1:9" ht="84.75" customHeight="1">
      <c r="A53" s="13" t="s">
        <v>48</v>
      </c>
      <c r="B53" s="9">
        <v>79560</v>
      </c>
      <c r="C53" s="41">
        <v>88920</v>
      </c>
      <c r="D53" s="40">
        <v>9360</v>
      </c>
      <c r="E53" s="31">
        <v>1.1200000000000001</v>
      </c>
      <c r="F53" s="72"/>
      <c r="G53" s="72"/>
      <c r="H53" s="63"/>
      <c r="I53" s="63"/>
    </row>
    <row r="54" spans="1:9" ht="82.5" customHeight="1">
      <c r="A54" s="13" t="s">
        <v>49</v>
      </c>
      <c r="B54" s="9">
        <v>170</v>
      </c>
      <c r="C54" s="41">
        <v>190</v>
      </c>
      <c r="D54" s="40">
        <v>20</v>
      </c>
      <c r="E54" s="31">
        <v>1.1200000000000001</v>
      </c>
      <c r="F54" s="72"/>
      <c r="G54" s="72"/>
      <c r="H54" s="63"/>
      <c r="I54" s="63"/>
    </row>
    <row r="55" spans="1:9" ht="94.5" customHeight="1">
      <c r="A55" s="13" t="s">
        <v>35</v>
      </c>
      <c r="B55" s="9">
        <v>7.6</v>
      </c>
      <c r="C55" s="41">
        <v>9.1999999999999993</v>
      </c>
      <c r="D55" s="40">
        <v>1.6</v>
      </c>
      <c r="E55" s="31">
        <v>1.21</v>
      </c>
      <c r="F55" s="72"/>
      <c r="G55" s="72"/>
      <c r="H55" s="63"/>
      <c r="I55" s="63"/>
    </row>
    <row r="56" spans="1:9" ht="80.25" customHeight="1">
      <c r="A56" s="13" t="s">
        <v>50</v>
      </c>
      <c r="B56" s="9">
        <v>14560</v>
      </c>
      <c r="C56" s="41">
        <v>18428</v>
      </c>
      <c r="D56" s="40">
        <v>3868</v>
      </c>
      <c r="E56" s="31">
        <v>1.27</v>
      </c>
      <c r="F56" s="72"/>
      <c r="G56" s="72"/>
      <c r="H56" s="63"/>
      <c r="I56" s="63"/>
    </row>
    <row r="57" spans="1:9" ht="80.25" customHeight="1">
      <c r="A57" s="13" t="s">
        <v>36</v>
      </c>
      <c r="B57" s="9">
        <v>35</v>
      </c>
      <c r="C57" s="41">
        <v>45</v>
      </c>
      <c r="D57" s="40">
        <v>10</v>
      </c>
      <c r="E57" s="31">
        <v>1.29</v>
      </c>
      <c r="F57" s="72"/>
      <c r="G57" s="72"/>
      <c r="H57" s="63"/>
      <c r="I57" s="63"/>
    </row>
    <row r="58" spans="1:9" ht="100.5" customHeight="1">
      <c r="A58" s="13" t="s">
        <v>37</v>
      </c>
      <c r="B58" s="9">
        <v>1.8</v>
      </c>
      <c r="C58" s="41">
        <v>1.6</v>
      </c>
      <c r="D58" s="40">
        <v>-0.2</v>
      </c>
      <c r="E58" s="31">
        <v>0.89</v>
      </c>
      <c r="F58" s="72"/>
      <c r="G58" s="72"/>
      <c r="H58" s="63"/>
      <c r="I58" s="63"/>
    </row>
    <row r="59" spans="1:9" ht="83.25" customHeight="1">
      <c r="A59" s="13" t="s">
        <v>38</v>
      </c>
      <c r="B59" s="9">
        <v>2704</v>
      </c>
      <c r="C59" s="41">
        <v>2808</v>
      </c>
      <c r="D59" s="40">
        <v>104</v>
      </c>
      <c r="E59" s="31">
        <v>1.04</v>
      </c>
      <c r="F59" s="72"/>
      <c r="G59" s="72"/>
      <c r="H59" s="63"/>
      <c r="I59" s="63"/>
    </row>
    <row r="60" spans="1:9" ht="86.25" customHeight="1">
      <c r="A60" s="13" t="s">
        <v>39</v>
      </c>
      <c r="B60" s="9">
        <v>8</v>
      </c>
      <c r="C60" s="41">
        <v>8</v>
      </c>
      <c r="D60" s="40">
        <v>0</v>
      </c>
      <c r="E60" s="31">
        <v>1</v>
      </c>
      <c r="F60" s="72"/>
      <c r="G60" s="72"/>
      <c r="H60" s="64"/>
      <c r="I60" s="64"/>
    </row>
    <row r="61" spans="1:9" ht="54.75" customHeight="1">
      <c r="A61" s="19" t="s">
        <v>56</v>
      </c>
      <c r="B61" s="33" t="s">
        <v>25</v>
      </c>
      <c r="C61" s="33" t="s">
        <v>25</v>
      </c>
      <c r="D61" s="10" t="s">
        <v>25</v>
      </c>
      <c r="E61" s="12">
        <f>SUM(E40:E60)/21</f>
        <v>1.0223809523809524</v>
      </c>
      <c r="F61" s="10">
        <v>35572.6</v>
      </c>
      <c r="G61" s="10">
        <v>35451.32</v>
      </c>
      <c r="H61" s="48">
        <f>SUM(G61/F61)</f>
        <v>0.99659063436465145</v>
      </c>
      <c r="I61" s="30">
        <f>SUM(E61/H61)</f>
        <v>1.0258785474466583</v>
      </c>
    </row>
    <row r="62" spans="1:9" ht="38.25" customHeight="1">
      <c r="A62" s="91" t="s">
        <v>65</v>
      </c>
      <c r="B62" s="91"/>
      <c r="C62" s="91"/>
      <c r="D62" s="91"/>
      <c r="E62" s="91"/>
      <c r="F62" s="91"/>
      <c r="G62" s="91"/>
      <c r="H62" s="91"/>
      <c r="I62" s="91"/>
    </row>
    <row r="63" spans="1:9" ht="20.25" customHeight="1">
      <c r="A63" s="20" t="s">
        <v>63</v>
      </c>
      <c r="B63" s="10">
        <v>6.7</v>
      </c>
      <c r="C63" s="32">
        <v>10</v>
      </c>
      <c r="D63" s="10">
        <v>3.3</v>
      </c>
      <c r="E63" s="10">
        <v>1.5</v>
      </c>
      <c r="F63" s="72">
        <v>80</v>
      </c>
      <c r="G63" s="72">
        <v>80</v>
      </c>
      <c r="H63" s="72">
        <v>1</v>
      </c>
      <c r="I63" s="72">
        <v>1</v>
      </c>
    </row>
    <row r="64" spans="1:9" ht="20.25" customHeight="1">
      <c r="A64" s="16" t="s">
        <v>53</v>
      </c>
      <c r="B64" s="10">
        <v>30</v>
      </c>
      <c r="C64" s="32">
        <v>65</v>
      </c>
      <c r="D64" s="10">
        <v>35</v>
      </c>
      <c r="E64" s="10">
        <v>2.17</v>
      </c>
      <c r="F64" s="72"/>
      <c r="G64" s="72"/>
      <c r="H64" s="72"/>
      <c r="I64" s="72"/>
    </row>
    <row r="65" spans="1:17" ht="20.25" customHeight="1">
      <c r="A65" s="19" t="s">
        <v>58</v>
      </c>
      <c r="B65" s="21" t="s">
        <v>25</v>
      </c>
      <c r="C65" s="21" t="s">
        <v>25</v>
      </c>
      <c r="D65" s="10" t="s">
        <v>25</v>
      </c>
      <c r="E65" s="10">
        <v>1.63</v>
      </c>
      <c r="F65" s="10">
        <v>80</v>
      </c>
      <c r="G65" s="10">
        <v>80</v>
      </c>
      <c r="H65" s="10">
        <v>1</v>
      </c>
      <c r="I65" s="29">
        <v>1.63</v>
      </c>
    </row>
    <row r="66" spans="1:17" ht="93.75" customHeight="1">
      <c r="A66" s="65" t="s">
        <v>74</v>
      </c>
      <c r="B66" s="66"/>
      <c r="C66" s="66"/>
      <c r="D66" s="92"/>
      <c r="E66" s="92"/>
      <c r="F66" s="92"/>
      <c r="G66" s="92"/>
      <c r="H66" s="92"/>
      <c r="I66" s="93"/>
    </row>
    <row r="67" spans="1:17" ht="75.75" customHeight="1">
      <c r="A67" s="22" t="s">
        <v>69</v>
      </c>
      <c r="B67" s="49">
        <v>2</v>
      </c>
      <c r="C67" s="40">
        <v>2</v>
      </c>
      <c r="D67" s="10">
        <v>0</v>
      </c>
      <c r="E67" s="12">
        <v>1</v>
      </c>
      <c r="F67" s="68">
        <v>187333.01</v>
      </c>
      <c r="G67" s="68">
        <v>187011.44</v>
      </c>
      <c r="H67" s="71">
        <f>SUM(G67/F67)</f>
        <v>0.99828343120093999</v>
      </c>
      <c r="I67" s="63"/>
    </row>
    <row r="68" spans="1:17" ht="31.5" customHeight="1">
      <c r="A68" s="43" t="s">
        <v>68</v>
      </c>
      <c r="B68" s="49">
        <v>436509</v>
      </c>
      <c r="C68" s="42">
        <v>352863</v>
      </c>
      <c r="D68" s="32">
        <f>SUM(C68-B68)</f>
        <v>-83646</v>
      </c>
      <c r="E68" s="31">
        <f>SUM(C68/B68)</f>
        <v>0.80837508504979283</v>
      </c>
      <c r="F68" s="74"/>
      <c r="G68" s="74"/>
      <c r="H68" s="73"/>
      <c r="I68" s="64"/>
    </row>
    <row r="69" spans="1:17" ht="60.75" customHeight="1">
      <c r="A69" s="23" t="s">
        <v>59</v>
      </c>
      <c r="B69" s="21" t="s">
        <v>25</v>
      </c>
      <c r="C69" s="21" t="s">
        <v>25</v>
      </c>
      <c r="D69" s="10"/>
      <c r="E69" s="48">
        <f>(E67+E68)/2</f>
        <v>0.90418754252489641</v>
      </c>
      <c r="F69" s="57">
        <v>187333.01</v>
      </c>
      <c r="G69" s="57">
        <v>187011.44</v>
      </c>
      <c r="H69" s="48">
        <f>SUM(G69/F69)</f>
        <v>0.99828343120093999</v>
      </c>
      <c r="I69" s="54">
        <f>SUM(E69/H69)</f>
        <v>0.90574231151683471</v>
      </c>
    </row>
    <row r="70" spans="1:17" ht="60" customHeight="1">
      <c r="A70" s="94" t="s">
        <v>76</v>
      </c>
      <c r="B70" s="95"/>
      <c r="C70" s="95"/>
      <c r="D70" s="95"/>
      <c r="E70" s="95"/>
      <c r="F70" s="95"/>
      <c r="G70" s="95"/>
      <c r="H70" s="95"/>
      <c r="I70" s="96"/>
    </row>
    <row r="71" spans="1:17" ht="20.25" customHeight="1">
      <c r="A71" s="24" t="s">
        <v>54</v>
      </c>
      <c r="B71" s="25">
        <v>100</v>
      </c>
      <c r="C71" s="10">
        <v>100</v>
      </c>
      <c r="D71" s="26">
        <f>C71-B71</f>
        <v>0</v>
      </c>
      <c r="E71" s="10">
        <f>SUM(C71/B71)</f>
        <v>1</v>
      </c>
      <c r="F71" s="68">
        <v>23341.59</v>
      </c>
      <c r="G71" s="68">
        <v>22135.200000000001</v>
      </c>
      <c r="H71" s="70">
        <f>SUM(G71/F71)</f>
        <v>0.94831586023060133</v>
      </c>
      <c r="I71" s="62"/>
    </row>
    <row r="72" spans="1:17" ht="24" customHeight="1">
      <c r="A72" s="16" t="s">
        <v>55</v>
      </c>
      <c r="B72" s="17">
        <v>1</v>
      </c>
      <c r="C72" s="31">
        <v>1.1599999999999999</v>
      </c>
      <c r="D72" s="26">
        <f t="shared" ref="D72" si="3">C72-B72</f>
        <v>0.15999999999999992</v>
      </c>
      <c r="E72" s="10">
        <v>1.1000000000000001</v>
      </c>
      <c r="F72" s="69"/>
      <c r="G72" s="69"/>
      <c r="H72" s="71"/>
      <c r="I72" s="63"/>
    </row>
    <row r="73" spans="1:17" ht="68.25" customHeight="1">
      <c r="A73" s="27" t="s">
        <v>60</v>
      </c>
      <c r="B73" s="10" t="s">
        <v>25</v>
      </c>
      <c r="C73" s="10" t="s">
        <v>25</v>
      </c>
      <c r="D73" s="10" t="s">
        <v>25</v>
      </c>
      <c r="E73" s="12">
        <f>SUM(E71:E72)/2</f>
        <v>1.05</v>
      </c>
      <c r="F73" s="49">
        <v>23341.59</v>
      </c>
      <c r="G73" s="10">
        <v>22135.200000000001</v>
      </c>
      <c r="H73" s="48">
        <f>SUM(G73/F73)</f>
        <v>0.94831586023060133</v>
      </c>
      <c r="I73" s="10">
        <v>1.05</v>
      </c>
      <c r="Q73" s="4">
        <f>SUM(G74/F74)</f>
        <v>0.99126207046099957</v>
      </c>
    </row>
    <row r="74" spans="1:17" ht="47.25" customHeight="1">
      <c r="A74" s="28" t="s">
        <v>61</v>
      </c>
      <c r="B74" s="10" t="s">
        <v>25</v>
      </c>
      <c r="C74" s="10" t="s">
        <v>25</v>
      </c>
      <c r="D74" s="10" t="s">
        <v>25</v>
      </c>
      <c r="E74" s="31">
        <f>SUM(E29+E38+E61+E65+E73+E69)/6</f>
        <v>1.1429455152374686</v>
      </c>
      <c r="F74" s="29">
        <v>300629.57</v>
      </c>
      <c r="G74" s="29">
        <v>298002.69</v>
      </c>
      <c r="H74" s="48">
        <f>SUM(G74/F74)</f>
        <v>0.99126207046099957</v>
      </c>
      <c r="I74" s="30">
        <f>SUM(E74/H74)</f>
        <v>1.153020527362584</v>
      </c>
    </row>
    <row r="75" spans="1:17" ht="20.25" customHeight="1">
      <c r="A75" s="34"/>
      <c r="B75" s="35"/>
      <c r="C75" s="35"/>
      <c r="D75" s="35"/>
      <c r="E75" s="36"/>
      <c r="F75" s="37"/>
      <c r="G75" s="37"/>
      <c r="H75" s="36"/>
      <c r="I75" s="38"/>
    </row>
    <row r="76" spans="1:17" ht="20.25" customHeight="1">
      <c r="A76" s="34"/>
      <c r="B76" s="35"/>
      <c r="C76" s="35"/>
      <c r="D76" s="35"/>
      <c r="E76" s="36"/>
      <c r="F76" s="37"/>
      <c r="G76" s="37"/>
      <c r="H76" s="36"/>
      <c r="I76" s="38"/>
    </row>
    <row r="77" spans="1:17" ht="20.25" customHeight="1">
      <c r="A77" s="79" t="s">
        <v>75</v>
      </c>
      <c r="B77" s="79"/>
      <c r="C77" s="79"/>
      <c r="D77" s="39"/>
      <c r="E77" s="39"/>
      <c r="F77" s="80" t="s">
        <v>64</v>
      </c>
      <c r="G77" s="80"/>
      <c r="H77" s="39"/>
      <c r="I77" s="39"/>
    </row>
    <row r="78" spans="1:17" ht="20.25" customHeight="1">
      <c r="A78" s="79"/>
      <c r="B78" s="79"/>
      <c r="C78" s="79"/>
      <c r="F78" s="80"/>
      <c r="G78" s="80"/>
    </row>
  </sheetData>
  <mergeCells count="39">
    <mergeCell ref="A77:C78"/>
    <mergeCell ref="F77:G78"/>
    <mergeCell ref="A30:I30"/>
    <mergeCell ref="B2:D2"/>
    <mergeCell ref="E2:E3"/>
    <mergeCell ref="I63:I64"/>
    <mergeCell ref="A5:I5"/>
    <mergeCell ref="A2:A3"/>
    <mergeCell ref="I2:I3"/>
    <mergeCell ref="F2:G2"/>
    <mergeCell ref="H2:H3"/>
    <mergeCell ref="A62:I62"/>
    <mergeCell ref="A66:I66"/>
    <mergeCell ref="A70:I70"/>
    <mergeCell ref="F63:F64"/>
    <mergeCell ref="G63:G64"/>
    <mergeCell ref="A1:I1"/>
    <mergeCell ref="F31:F36"/>
    <mergeCell ref="G31:G36"/>
    <mergeCell ref="H31:H36"/>
    <mergeCell ref="I31:I36"/>
    <mergeCell ref="F6:F28"/>
    <mergeCell ref="G6:G28"/>
    <mergeCell ref="H6:H28"/>
    <mergeCell ref="I6:I28"/>
    <mergeCell ref="I40:I60"/>
    <mergeCell ref="A39:I39"/>
    <mergeCell ref="F71:F72"/>
    <mergeCell ref="G71:G72"/>
    <mergeCell ref="H71:H72"/>
    <mergeCell ref="I71:I72"/>
    <mergeCell ref="F40:F60"/>
    <mergeCell ref="G40:G60"/>
    <mergeCell ref="H40:H60"/>
    <mergeCell ref="H63:H64"/>
    <mergeCell ref="H67:H68"/>
    <mergeCell ref="I67:I68"/>
    <mergeCell ref="F67:F68"/>
    <mergeCell ref="G67:G68"/>
  </mergeCells>
  <pageMargins left="0.82677165354330717" right="0.23622047244094491" top="0.35433070866141736" bottom="0.35433070866141736" header="0.31496062992125984" footer="0.31496062992125984"/>
  <pageSetup paperSize="9" scale="38" orientation="portrait" horizontalDpi="180" verticalDpi="180" r:id="rId1"/>
  <rowBreaks count="1" manualBreakCount="1">
    <brk id="46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2026-02-03T08:16:52Z</dcterms:modified>
</cp:coreProperties>
</file>