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Лист1" sheetId="1" r:id="rId1"/>
    <sheet name="прил 2" sheetId="2" r:id="rId2"/>
    <sheet name="прил 3" sheetId="3" r:id="rId3"/>
    <sheet name="прил 4" sheetId="4" r:id="rId4"/>
    <sheet name="прил 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<sst xmlns="http://schemas.openxmlformats.org/spreadsheetml/2006/main" count="406" uniqueCount="327">
  <si>
    <t/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</si>
  <si>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</si>
  <si>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</si>
  <si>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</si>
  <si>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</si>
  <si>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</si>
  <si>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</si>
  <si>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</si>
  <si>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</si>
  <si>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</si>
  <si>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</si>
  <si>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</si>
  <si>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</si>
  <si>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</si>
  <si>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</si>
  <si>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</si>
  <si>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</si>
  <si>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</si>
  <si>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</si>
  <si>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</si>
  <si>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</si>
  <si>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</si>
  <si>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</si>
  <si>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</si>
  <si>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</si>
  <si>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</si>
  <si>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</si>
  <si>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</si>
  <si>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</si>
  <si>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</si>
  <si>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</si>
  <si>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</si>
  <si>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Физическая культура и спорт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</si>
  <si>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</si>
  <si>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</si>
  <si>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</si>
  <si>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</si>
  <si>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</si>
  <si>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</si>
  <si>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</si>
  <si>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</si>
  <si>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</si>
  <si>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</si>
  <si>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</si>
  <si>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</si>
  <si>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</si>
  <si>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</si>
  <si>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</si>
  <si>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ВСЕГО</t>
  </si>
  <si>
    <t>% выполнения</t>
  </si>
  <si>
    <t>Назначено</t>
  </si>
  <si>
    <t>Исполнено</t>
  </si>
  <si>
    <t>0100</t>
  </si>
  <si>
    <t>0300</t>
  </si>
  <si>
    <t>0400</t>
  </si>
  <si>
    <t>0500</t>
  </si>
  <si>
    <t>0700</t>
  </si>
  <si>
    <t>0800</t>
  </si>
  <si>
    <t>1000</t>
  </si>
  <si>
    <t>1100</t>
  </si>
  <si>
    <t>Приложение 3</t>
  </si>
  <si>
    <t>по разделам, подразделам функциональной классификации расходов</t>
  </si>
  <si>
    <t>Наименование показателя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</si>
  <si>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</si>
  <si>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</si>
  <si>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</si>
  <si>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</si>
  <si>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</si>
  <si>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</si>
  <si>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</si>
  <si>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</si>
  <si>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</si>
  <si>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</si>
  <si>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Утверждено </t>
  </si>
  <si>
    <t xml:space="preserve">Исполнено </t>
  </si>
  <si>
    <t>КБК</t>
  </si>
  <si>
    <t xml:space="preserve"> 90  00  00  00  00  0000  000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</si>
  <si>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</si>
  <si>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</si>
  <si>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</si>
  <si>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</si>
  <si>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</si>
  <si>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</si>
  <si>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</si>
  <si>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</si>
  <si>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</si>
  <si>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(тыс. рублей)</t>
  </si>
  <si>
    <t>(тыс.рублей)</t>
  </si>
  <si>
    <t>удельный вес</t>
  </si>
  <si>
    <t>Прочие расходы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</si>
  <si>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</si>
  <si>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</si>
  <si>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</si>
  <si>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</si>
  <si>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</si>
  <si>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0409</t>
  </si>
  <si>
    <t>0113</t>
  </si>
  <si>
    <t>0304</t>
  </si>
  <si>
    <t>Органы юстиции</t>
  </si>
  <si>
    <t>Дорожное хозяйств (дорожные фонды)</t>
  </si>
  <si>
    <t xml:space="preserve">Культура, кинематография 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</si>
  <si>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</si>
  <si>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</si>
  <si>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</si>
  <si>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</si>
  <si>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</si>
  <si>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0401</t>
  </si>
  <si>
    <t>Приложение 5</t>
  </si>
  <si>
    <t>Приложение 2</t>
  </si>
  <si>
    <t>руб.</t>
  </si>
  <si>
    <t>Ассигнования текущий год</t>
  </si>
  <si>
    <t>Основание</t>
  </si>
  <si>
    <t>Приложение 4</t>
  </si>
  <si>
    <t xml:space="preserve">Использование средств резервного фонда   </t>
  </si>
  <si>
    <t>администрации Аргаяшского муниципального района</t>
  </si>
  <si>
    <t xml:space="preserve">Наименование </t>
  </si>
  <si>
    <t>Сумма, тыс.руб.</t>
  </si>
  <si>
    <t xml:space="preserve">Проведение мероприятий </t>
  </si>
  <si>
    <t>Проведение аварийно-восстановительных работ и иных мероприятий связанных с ликвидацией последствий стихийных бедствий и других чрезвычайных происшествий</t>
  </si>
  <si>
    <t>Оказание разовой материальной помощи гражданам</t>
  </si>
  <si>
    <t>ИТОГО</t>
  </si>
  <si>
    <t>Жилищное хозяйство</t>
  </si>
  <si>
    <t>Другие вопросы в области жилищно-коммунального хозяйства</t>
  </si>
  <si>
    <t>0501</t>
  </si>
  <si>
    <t>0505</t>
  </si>
  <si>
    <t xml:space="preserve">Отчет  от исполнении бюджета Аргаяшского муниципального района </t>
  </si>
  <si>
    <t>0705</t>
  </si>
  <si>
    <t>Профессиональная подготовка, переподготовка и повышение квалификации</t>
  </si>
  <si>
    <t xml:space="preserve">Дополнительная финансовая помощь из областного бюджета                  </t>
  </si>
  <si>
    <t>Дополнительное образование</t>
  </si>
  <si>
    <t xml:space="preserve">ИТОГО </t>
  </si>
  <si>
    <t>Судебная система</t>
  </si>
  <si>
    <t>0105</t>
  </si>
  <si>
    <t>Другие вопросы в области культуры, кинематографии</t>
  </si>
  <si>
    <t>0804</t>
  </si>
  <si>
    <t>0310</t>
  </si>
  <si>
    <t>Исполнение судебных исков</t>
  </si>
  <si>
    <t>Защита населения и территории от чрезвычайных ситуаций природного и техногенного характера, пожарная безопасность</t>
  </si>
  <si>
    <t>Транспорт</t>
  </si>
  <si>
    <t>0408</t>
  </si>
  <si>
    <t>Другие вопросы в области физической культуры и спорта</t>
  </si>
  <si>
    <t>1105</t>
  </si>
  <si>
    <t>Осуществление переданных полномочий Российской Федерации на государственную регистрацию актов гражданского состояния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</si>
  <si>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</si>
  <si>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1403</t>
  </si>
  <si>
    <t>0107</t>
  </si>
  <si>
    <t xml:space="preserve">Аргаяшского муниципального района </t>
  </si>
  <si>
    <t>0605</t>
  </si>
  <si>
    <t>Обеспечение контейнерным сбором образующихся в жилом фонде твердых коммунальных отходов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</si>
  <si>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</si>
  <si>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Цифровизация деятельности органов социальной защиты населения муниципальных образований Челябинской области</t>
  </si>
  <si>
    <t>Дотация на сбалансированность местного бюджета</t>
  </si>
  <si>
    <t>РП ЧО от 14.02.2023 № 92-рп</t>
  </si>
  <si>
    <t xml:space="preserve"> РП ЧО от 20.02.2023 № 122-рп</t>
  </si>
  <si>
    <t>Реализация мероприятий муниципальной программы "Выполнение функций по управлению, владению,пользованию и распоряжению муниципальной собственностью в Аргаяшском муниципальном районе"</t>
  </si>
  <si>
    <t>Гражданская оборона</t>
  </si>
  <si>
    <t>Общеэкономические вопросы</t>
  </si>
  <si>
    <t>0600</t>
  </si>
  <si>
    <t>Охрана окружающей среды</t>
  </si>
  <si>
    <t>Другие вопросы в области охраны окружающей среды</t>
  </si>
  <si>
    <t>0703</t>
  </si>
  <si>
    <t>Прочие межбюджетные трансферты общего характера</t>
  </si>
  <si>
    <t>Обеспечение проведения выборов и референдумов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</si>
  <si>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</si>
  <si>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</si>
  <si>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</si>
  <si>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Реализация переданных государственных полномочий по социальному обслуживанию граждан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</si>
  <si>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</si>
  <si>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</si>
  <si>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Капитальный ремонт, ремонт и содержание автомобильных дорог общего пользования местного значения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</si>
  <si>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</si>
  <si>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Расходы на доведение средней заработной платы инструкторов по спорту и тренеров-преподавателей (тренеров),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</si>
  <si>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РП ЧО от 29.05.2023 № 427-рп</t>
  </si>
  <si>
    <t>Мероприятия по обеспечению своевременной и полной выплаты заработной платы</t>
  </si>
  <si>
    <t>Осуществление авторского надзора по объекту "Физкультурно-оздоровительный комплекс с плавательным бассейном 25х8,5 метра в с.Аргаяш Челябинской области по адресу: Сквер на ул.Ленина".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</si>
  <si>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</si>
  <si>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Строительство газопроводов и газовых сетей, в том числе проектно-изыскательские работы</t>
  </si>
  <si>
    <t>Строительство и реконструкция (модернизация) объектов питьевого водоснабжения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</si>
  <si>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</si>
  <si>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</si>
  <si>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</si>
  <si>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</si>
  <si>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</si>
  <si>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</si>
  <si>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Пособие на ребенка в соответствии с Законом Челябинской области от 28 октября 2004 года № 299-ЗО «О пособии на ребенка»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</si>
  <si>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</si>
  <si>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</si>
  <si>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</si>
  <si>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Приобретение спортивного инвентаря и оборудования для спортивных школ и физкультурно-спортивных организаций</t>
  </si>
  <si>
    <t>Приложение 1</t>
  </si>
  <si>
    <t>(тыс.руб.)</t>
  </si>
  <si>
    <t>Код бюджетной классификации</t>
  </si>
  <si>
    <t>Наименование</t>
  </si>
  <si>
    <t>Первоначальный план</t>
  </si>
  <si>
    <t>Уточненный план</t>
  </si>
  <si>
    <t>доля в общем объеме</t>
  </si>
  <si>
    <t>% к первоначальному плану</t>
  </si>
  <si>
    <t>% к уточненному плану</t>
  </si>
  <si>
    <t>000 10000000000000000</t>
  </si>
  <si>
    <t>НАЛОГОВЫЕ, НЕНАЛОГОВЫЕ ДОХОДЫ</t>
  </si>
  <si>
    <t>000 101 00000 000000000</t>
  </si>
  <si>
    <t>НАЛОГИ НА ПРИБЫЛЬ, ДОХОДЫ</t>
  </si>
  <si>
    <t>182 101 02010 01 0000110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</si>
  <si>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</si>
  <si>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</si>
  <si>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</si>
  <si>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</si>
  <si>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</si>
  <si>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</si>
  <si>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</si>
  <si>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182 101 02080 01 0000110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</si>
  <si>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</si>
  <si>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</si>
  <si>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</si>
  <si>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</si>
  <si>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</si>
  <si>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</si>
  <si>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</si>
  <si>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</si>
  <si>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двигетелей,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</si>
  <si>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</si>
  <si>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</si>
  <si>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</si>
  <si>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</si>
  <si>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182 107 01020 01 0000110</t>
  </si>
  <si>
    <t>Налог на добычу общераспространеных полезных ископаемых</t>
  </si>
  <si>
    <t>182 107 01030 01 0000110</t>
  </si>
  <si>
    <t>Налог на добычу прочих полезных ископаемых (за исключением полезных ископаемых, в отношении которых при налогообложении установлен рентный коэффициент, отличный от 1, полезных ископаемых в виде природных алмазов)</t>
  </si>
  <si>
    <t>182 108 03010 01 0000110</t>
  </si>
  <si>
    <t>Государственная пошлина по делам, рассматриваемым в судах общей юрисдикции, мировыми судьями (за исключением Верховным Судом Российской Федерации)</t>
  </si>
  <si>
    <t>000 108 06000 01 0000110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</si>
  <si>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Федерации,а также с въездом в Российскую Федерацию или выездом из Российской Федерации</t>
  </si>
  <si>
    <t>182 108 07010 01 0000110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</si>
  <si>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</si>
  <si>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000 108 07020 01 0000110</t>
  </si>
  <si>
    <t>Государственная пошлина за государственную регистрацию прав,ограничений (обременений) прав на недвижимое имущество и сделок с ним</t>
  </si>
  <si>
    <t>000 108 07100 01 0000110</t>
  </si>
  <si>
    <t>Государственная пошлина за выдачу и обмен паспорта гражданина Российской Федерации</t>
  </si>
  <si>
    <t>188 108 07141 01 0000110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</si>
  <si>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органов,связанные с изменением и выдачей документов на транспортные средства,регистрационных знаков,водительских удостоверений</t>
  </si>
  <si>
    <t>182 109 07053 05 0000 110</t>
  </si>
  <si>
    <t>Прочие местные налоги и сборы, мобилизуемые на территориях муниципальных районов</t>
  </si>
  <si>
    <t>000 100 00000000000000</t>
  </si>
  <si>
    <t>НЕНАЛОГОВЫЕ ДОХОДЫ</t>
  </si>
  <si>
    <t>538 111 05013 05 0000120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</si>
  <si>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</si>
  <si>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533 1 11 05035 05 0000 120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</si>
  <si>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</si>
  <si>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538 111 05075 05 0000120</t>
  </si>
  <si>
    <t>Доходы от сдачи в аренду имущества,составляющего казну муниципальных районов (за исключением земельных участков)</t>
  </si>
  <si>
    <t>048 1 12 01040 01 0000 120</t>
  </si>
  <si>
    <t>Плата за размещение отходов производства и потребления</t>
  </si>
  <si>
    <t>532 1 13 02995 05 0000 130</t>
  </si>
  <si>
    <t>Прочие доходы  от компенсации затрат бюджетов муниципальных районов</t>
  </si>
  <si>
    <t>538 1 13 02995 05 0000 130</t>
  </si>
  <si>
    <t>538 1 14 06013 05 0000 430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</si>
  <si>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</si>
  <si>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000 116 00000 00 0000000</t>
  </si>
  <si>
    <t>Штрафы,санцции, возмещение ущерба</t>
  </si>
  <si>
    <t>000 117 01050 05 0000 180</t>
  </si>
  <si>
    <t>Невыясненные поступления, зачисляемые в бюджеты муниципальных районов</t>
  </si>
  <si>
    <t>000 117 05050 05 0000 180</t>
  </si>
  <si>
    <t>Прочие неналоговые доходы бюджетов муниципальных районов</t>
  </si>
  <si>
    <t>Итого налоговых и неналоговых доходов</t>
  </si>
  <si>
    <t>БЕЗВОЗМЕЗДНЫЕ ПОСТУПЛЕНИЯ</t>
  </si>
  <si>
    <t>000 202 10000 00 0000150</t>
  </si>
  <si>
    <t>Дотации бюджетам бюджетной системы Российской Федерации</t>
  </si>
  <si>
    <t>000 202 20000 00 0000150</t>
  </si>
  <si>
    <t>Субсидии бюджетам бюджетной системы Российской Федерации (межбюджетные субсидии)</t>
  </si>
  <si>
    <t>000 202 30000 00 0000150</t>
  </si>
  <si>
    <t>Субвенции бюджетам бюджетной системы Российской Федерации</t>
  </si>
  <si>
    <t>000 202 40000 00 0000150</t>
  </si>
  <si>
    <t>Иные межбюджетные трансферты</t>
  </si>
  <si>
    <t>Итого безвозмездных поступлений</t>
  </si>
  <si>
    <t>000 218 05000 05 0000 150</t>
  </si>
  <si>
    <t>Доходы бюджетов муниципальных районов от возврата организациями остатков субсидий прошлых лет</t>
  </si>
  <si>
    <t>000 218 60010 05 0000 150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</si>
  <si>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</si>
  <si>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</si>
  <si>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</si>
  <si>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 с учетом КБК 218,219.</t>
  </si>
  <si>
    <t>Всего доходов с учетом  КБК 218, 219</t>
  </si>
  <si>
    <t>Иные дотации</t>
  </si>
  <si>
    <t>Отчет об исполнении бюджета Аргаяшского муниципального района по доходам                                                                                                                                                                   за 9 месяцев  2023 года</t>
  </si>
  <si>
    <t>000 108 07150 01 0000110</t>
  </si>
  <si>
    <t>Государственная пошлина за выдачу разрешения на установку рекламной конструкции</t>
  </si>
  <si>
    <t xml:space="preserve">       за  9 месяцев  2023 года</t>
  </si>
  <si>
    <t>Поощрение муниципальных управленческих команд в Челябинской области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</si>
  <si>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</si>
  <si>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Проведение мероприятий по организации занятости детей</t>
  </si>
  <si>
    <t>Проведение выездного мероприятия для несовершеннолетних, состоящих на учете ПДН ОМВД России по Аргаяшскому район</t>
  </si>
  <si>
    <t>РП ЧО от 04.07.2023 № 589-рп</t>
  </si>
  <si>
    <t>РП ЧО от 04.07.2023 № 590-рп</t>
  </si>
  <si>
    <t>РП ЧО от 21.07.2023 № 646-рп</t>
  </si>
  <si>
    <t xml:space="preserve"> Увеличение фонда оплаты труда по отделу ЗАГС</t>
  </si>
  <si>
    <t>Содержание и обслуживание казны района - на капитальный ремонт здания автостанции в с.Аргаяш.</t>
  </si>
  <si>
    <t>РП ЧО от 25.07.2023 № 661-рп</t>
  </si>
  <si>
    <t>Мероприятия по безопасности образовательных учреждений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</si>
  <si>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</si>
  <si>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Капитальные вложения в объекты образования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</si>
  <si>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</si>
  <si>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</si>
  <si>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Проведение работ по описанию местоположения границ населенных пунктов Челябинской области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</si>
  <si>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</si>
  <si>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</si>
  <si>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</si>
  <si>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</si>
  <si>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</si>
  <si>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</si>
  <si>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</si>
  <si>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</si>
  <si>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</si>
  <si>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</si>
  <si>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</si>
  <si>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</si>
  <si>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Компенсация расходов родителей (законных представителей) на организацию обучения лиц, являвшихся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</si>
  <si>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</si>
  <si>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</si>
  <si>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</si>
  <si>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Организация и осуществление деятельности по опеке и попечительству</t>
  </si>
  <si>
    <t>Организация работы органов управления социальной защиты населения муниципальных образований</t>
  </si>
  <si>
    <t>Капитальные вложения в объекты физической культуры и спорта</t>
  </si>
  <si>
    <t>за 9 месяцев  2023 года</t>
  </si>
  <si>
    <t xml:space="preserve">за 9 месяцев 2023 года </t>
  </si>
  <si>
    <t>Отчет  об источниках финансирования дефицита  бюджета Аргаяшского муниципального района за 9 месяцев  2023 года по бюджетной классификации групп, подгрупп, статей, видов источников финансирования  дефицита бюджета</t>
  </si>
  <si>
    <t xml:space="preserve">к отчету об исполнении бюджета  </t>
  </si>
  <si>
    <t>за 9 месяцев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</si>
</sst>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#,##0;[Red]#,##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medium"/>
      <top/>
      <bottom style="hair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" fontId="7" fillId="0" borderId="10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1" fillId="0" borderId="10" xfId="53" applyNumberFormat="1" applyFont="1" applyBorder="1" applyAlignment="1">
      <alignment/>
      <protection/>
    </xf>
    <xf numFmtId="0" fontId="0" fillId="0" borderId="0" xfId="0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53" applyFont="1" applyBorder="1" applyAlignment="1">
      <alignment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3" fontId="17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left" vertical="center" wrapText="1"/>
      <protection/>
    </xf>
    <xf numFmtId="4" fontId="52" fillId="33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5" fillId="0" borderId="10" xfId="0" applyNumberFormat="1" applyFont="1" applyBorder="1" applyAlignment="1" applyProtection="1">
      <alignment horizontal="left" wrapText="1"/>
      <protection/>
    </xf>
    <xf numFmtId="0" fontId="7" fillId="0" borderId="10" xfId="0" applyNumberFormat="1" applyFont="1" applyBorder="1" applyAlignment="1" applyProtection="1">
      <alignment horizontal="left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 applyProtection="1">
      <alignment horizontal="right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80;&#1085;&#1080;&#1079;&#1072;%20&#1047;&#1072;&#1082;&#1074;&#1072;&#1085;&#1086;&#1074;&#1085;&#1072;\Music\&#1053;&#1086;&#1074;&#1072;&#1103;%20&#1087;&#1072;&#1087;&#1082;&#1072;\01.04.2019\2023\&#1089;&#1074;&#1086;&#1076;%20&#1086;&#1090;&#1095;&#1077;&#1090;&#1086;&#1074;%2001.04.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80;&#1085;&#1080;&#1079;&#1072;%20&#1047;&#1072;&#1082;&#1074;&#1072;&#1085;&#1086;&#1074;&#1085;&#1072;\Music\&#1053;&#1086;&#1074;&#1072;&#1103;%20&#1087;&#1072;&#1087;&#1082;&#1072;\01.04.2019\2021\&#1089;&#1074;&#1086;&#1076;%20&#1086;&#1090;&#1095;&#1077;&#1090;&#1086;&#1074;\&#1089;&#1074;&#1086;&#1076;%20&#1086;&#1090;&#1095;&#1077;&#1090;&#1086;&#1074;%2001.0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огдановой"/>
      <sheetName val="налоговая"/>
      <sheetName val="доходы главе "/>
      <sheetName val="отчет об исполнении дох. за 3кв"/>
      <sheetName val="консолидир за 1 кв."/>
      <sheetName val="план посел."/>
      <sheetName val="план без.посел"/>
      <sheetName val="факт посел"/>
      <sheetName val="факт без пос"/>
      <sheetName val="к нал1"/>
      <sheetName val="реестр Д 2022-2024"/>
      <sheetName val="ожид. исполнен. бюджета 2021"/>
      <sheetName val="четверг поселения(переданные) "/>
      <sheetName val="четверг поселения"/>
      <sheetName val="план"/>
      <sheetName val="Лист2"/>
    </sheetNames>
    <sheetDataSet>
      <sheetData sheetId="2">
        <row r="8">
          <cell r="C8">
            <v>351623.2</v>
          </cell>
        </row>
        <row r="9">
          <cell r="C9">
            <v>2500</v>
          </cell>
        </row>
        <row r="10">
          <cell r="C10">
            <v>4000</v>
          </cell>
        </row>
        <row r="11">
          <cell r="C11">
            <v>2000</v>
          </cell>
        </row>
        <row r="12">
          <cell r="A12" t="str">
            <v>182 1 01 02050 01 0000 110</v>
          </cell>
          <cell r="B12" t="str">
    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v>
          </cell>
          <cell r="C12">
            <v>0</v>
          </cell>
          <cell r="D12">
            <v>0</v>
          </cell>
        </row>
        <row r="13">
          <cell r="C13">
            <v>30000</v>
          </cell>
        </row>
        <row r="14">
          <cell r="C14">
            <v>0</v>
          </cell>
        </row>
        <row r="15">
          <cell r="C15">
            <v>0</v>
          </cell>
        </row>
        <row r="17">
          <cell r="C17">
            <v>20509.2</v>
          </cell>
        </row>
        <row r="18">
          <cell r="C18">
            <v>119.5</v>
          </cell>
        </row>
        <row r="19">
          <cell r="C19">
            <v>24396.7</v>
          </cell>
        </row>
        <row r="20">
          <cell r="C20">
            <v>-2699.6</v>
          </cell>
        </row>
        <row r="22">
          <cell r="C22">
            <v>29220</v>
          </cell>
        </row>
        <row r="23">
          <cell r="C23">
            <v>6100</v>
          </cell>
        </row>
        <row r="24">
          <cell r="C24">
            <v>0</v>
          </cell>
        </row>
        <row r="25">
          <cell r="C25">
            <v>78</v>
          </cell>
        </row>
        <row r="26">
          <cell r="C26">
            <v>0</v>
          </cell>
          <cell r="D26">
            <v>0</v>
          </cell>
        </row>
        <row r="27">
          <cell r="C27">
            <v>2850</v>
          </cell>
        </row>
        <row r="31">
          <cell r="C31">
            <v>2000</v>
          </cell>
        </row>
        <row r="32">
          <cell r="C32">
            <v>8852</v>
          </cell>
        </row>
        <row r="34">
          <cell r="C34">
            <v>6100</v>
          </cell>
        </row>
        <row r="35">
          <cell r="C35">
            <v>0</v>
          </cell>
          <cell r="D35">
            <v>0</v>
          </cell>
        </row>
        <row r="39">
          <cell r="C39">
            <v>19599.8</v>
          </cell>
        </row>
        <row r="40">
          <cell r="A40" t="str">
            <v>538 111 05025 05 0000 120</v>
          </cell>
          <cell r="B40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    </cell>
          <cell r="C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1050</v>
          </cell>
        </row>
        <row r="44">
          <cell r="C44">
            <v>400</v>
          </cell>
        </row>
        <row r="46">
          <cell r="C46">
            <v>50</v>
          </cell>
          <cell r="D46">
            <v>0.5</v>
          </cell>
        </row>
        <row r="48">
          <cell r="C48">
            <v>400</v>
          </cell>
        </row>
        <row r="49">
          <cell r="C49">
            <v>0</v>
          </cell>
        </row>
        <row r="50">
          <cell r="C50">
            <v>150</v>
          </cell>
        </row>
        <row r="51">
          <cell r="C51">
            <v>1800</v>
          </cell>
        </row>
        <row r="52">
          <cell r="C52">
            <v>50</v>
          </cell>
          <cell r="D52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8">
          <cell r="C58">
            <v>3000</v>
          </cell>
        </row>
        <row r="89">
          <cell r="C89">
            <v>0</v>
          </cell>
        </row>
        <row r="98">
          <cell r="A98" t="str">
            <v>000 117 15000 00 0000 150</v>
          </cell>
          <cell r="B98" t="str">
            <v>Инициативные платежи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огдановой"/>
      <sheetName val="доходы главе "/>
      <sheetName val="отчет об исполнении дох. за 3кв"/>
      <sheetName val="консол оконч"/>
      <sheetName val="консолидир первон"/>
      <sheetName val="план посел."/>
      <sheetName val="факт посел"/>
      <sheetName val="план без.посел"/>
      <sheetName val="факт без пос"/>
      <sheetName val="реестр Д 2022-2024"/>
      <sheetName val="ожид. исполнен. бюджета 2021"/>
      <sheetName val="консолидир за 1 кв."/>
    </sheetNames>
    <sheetDataSet>
      <sheetData sheetId="1">
        <row r="19">
          <cell r="A19" t="str">
            <v>182 105 01010 01 0000 110</v>
          </cell>
          <cell r="B19" t="str">
            <v>Налог, взимаемый с налогоплательщиков, выбравших в качестве объекта налогообложения доходы </v>
          </cell>
        </row>
        <row r="20">
          <cell r="A20" t="str">
            <v>182 105 01020 01 0000 110</v>
          </cell>
          <cell r="B20" t="str">
            <v> 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21">
          <cell r="A21" t="str">
            <v>182 105 01050 01 0000 110</v>
          </cell>
          <cell r="B21" t="str">
            <v>Минимальный налог, зачисляемый в бюджеты субъектов Российской Федерации (за налоговые периоды, истекшие до 1 января 2016 года)</v>
          </cell>
        </row>
        <row r="22">
          <cell r="A22" t="str">
            <v>182 105 02010 02 0000 110</v>
          </cell>
          <cell r="B22" t="str">
            <v>Единый налог на вмененный доход для отдельных видов деятельности </v>
          </cell>
        </row>
        <row r="23">
          <cell r="A23" t="str">
            <v>182 105 02020 02 0000 110</v>
          </cell>
          <cell r="B23" t="str">
            <v>Единый налог на вмененный доход для отдельных видов деятельности (за налоговые периоды, истекшие до 1 января 2011 года)</v>
          </cell>
        </row>
        <row r="24">
          <cell r="A24" t="str">
            <v>182 105 04020 02 0000 110</v>
          </cell>
          <cell r="B24" t="str">
            <v>Налог, взимаемый в связи с применением патентной системы налогообложения, зачисляемый в бюджеты муниципальных районов</v>
          </cell>
        </row>
        <row r="39">
          <cell r="A39" t="str">
            <v>000 1 12 00000 00 0000 000</v>
          </cell>
          <cell r="B39" t="str">
            <v>ПЛАТЕЖИ ПРИ ПОЛЬЗОВАНИИ ПРИРОДНЫМИ РЕСУРСАМИ</v>
          </cell>
        </row>
        <row r="40">
          <cell r="A40" t="str">
            <v>048 1 12 01010 01 0000 120</v>
          </cell>
          <cell r="B40" t="str">
            <v>Плата за выбросы загразняющих веществ в атмосферный воздух стационарными объектами</v>
          </cell>
        </row>
        <row r="41">
          <cell r="A41" t="str">
            <v>048 1 12 01030 01 0000 120</v>
          </cell>
          <cell r="B41" t="str">
            <v>Плата за сбросы загрязнающих веществ в водные объекты</v>
          </cell>
        </row>
        <row r="43">
          <cell r="A43" t="str">
            <v>000 1 13 00000 00 0000 000</v>
          </cell>
          <cell r="B43" t="str">
            <v>ДОХОДЫ ОТ ОКАЗАНИЯ ПЛАТНЫХ УСЛУГ И КОМПЕНСАЦИИ ГОСУДАРСТВА</v>
          </cell>
        </row>
        <row r="45">
          <cell r="A45" t="str">
            <v>533 1 13 02995 05 0000 130</v>
          </cell>
          <cell r="B45" t="str">
            <v>Прочие доходы  от компенсации затрат бюджетов муниципальных районов</v>
          </cell>
        </row>
        <row r="46">
          <cell r="A46" t="str">
            <v>534 1 13 02995 05 0000 130</v>
          </cell>
          <cell r="B46" t="str">
            <v>Прочие доходы  от компенсации затрат бюджетов муниципальных районов</v>
          </cell>
        </row>
        <row r="47">
          <cell r="A47" t="str">
            <v>536 1 13 02995 05 0000 130</v>
          </cell>
          <cell r="B47" t="str">
            <v>Прочие доходы  от компенсации затрат бюджетов муниципальных районов</v>
          </cell>
        </row>
        <row r="50">
          <cell r="A50" t="str">
            <v>538 1 14 01050 05 0000 410 </v>
          </cell>
          <cell r="B50" t="str">
            <v>Доходы от продажи квартир, находящихся в собственности муниципальных районов</v>
          </cell>
        </row>
        <row r="51">
          <cell r="A51" t="str">
            <v>536 1 14 02053 05 0000 410</v>
          </cell>
          <cell r="B51" t="str">
    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    </cell>
        </row>
        <row r="52">
          <cell r="A52" t="str">
            <v>538 1 14 02053 05 0000 410</v>
          </cell>
          <cell r="B52" t="str">
    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H2" sqref="H2:H4"/>
    </sheetView>
  </sheetViews>
  <sheetFormatPr defaultColWidth="9.140625" defaultRowHeight="12.75"/>
  <cols>
    <col min="1" max="1" width="19.140625" style="0" customWidth="1"/>
    <col min="2" max="2" width="40.140625" style="0" customWidth="1"/>
    <col min="3" max="3" width="12.57421875" style="0" customWidth="1"/>
    <col min="4" max="4" width="13.28125" style="0" customWidth="1"/>
    <col min="5" max="5" width="12.28125" style="0" customWidth="1"/>
    <col min="6" max="6" width="8.57421875" style="0" customWidth="1"/>
    <col min="7" max="7" width="7.57421875" style="0" customWidth="1"/>
    <col min="8" max="8" width="7.7109375" style="0" customWidth="1"/>
  </cols>
  <sheetData>
    <row r="1" spans="1:8" ht="15.75">
      <c r="A1" s="64"/>
      <c r="B1" s="64"/>
      <c r="C1" s="64"/>
      <c r="D1" s="64"/>
      <c r="E1" s="64"/>
      <c r="F1" s="89" t="s">
        <v>189</v>
      </c>
      <c r="G1" s="89"/>
      <c r="H1" s="89"/>
    </row>
    <row r="2" spans="1:8" ht="15.75">
      <c r="A2" s="64"/>
      <c r="B2" s="64"/>
      <c r="C2" s="64"/>
      <c r="D2" s="64"/>
      <c r="E2" s="64"/>
      <c r="F2" s="64"/>
      <c r="G2" s="64"/>
      <c r="H2" s="40" t="s">
        <v>325</v>
      </c>
    </row>
    <row r="3" spans="1:8" ht="15.75">
      <c r="A3" s="64"/>
      <c r="B3" s="64"/>
      <c r="C3" s="64"/>
      <c r="D3" s="64"/>
      <c r="E3" s="64"/>
      <c r="F3" s="64"/>
      <c r="G3" s="64"/>
      <c r="H3" s="40" t="s">
        <v>146</v>
      </c>
    </row>
    <row r="4" spans="1:8" ht="15.75">
      <c r="A4" s="64"/>
      <c r="B4" s="64"/>
      <c r="C4" s="64"/>
      <c r="D4" s="64"/>
      <c r="E4" s="64"/>
      <c r="F4" s="64"/>
      <c r="G4" s="64"/>
      <c r="H4" s="40" t="s">
        <v>326</v>
      </c>
    </row>
    <row r="5" spans="1:8" ht="15.75">
      <c r="A5" s="64"/>
      <c r="B5" s="64"/>
      <c r="C5" s="64"/>
      <c r="D5" s="64"/>
      <c r="E5" s="64"/>
      <c r="F5" s="64"/>
      <c r="G5" s="64"/>
      <c r="H5" s="64"/>
    </row>
    <row r="6" spans="1:8" ht="12.75">
      <c r="A6" s="90" t="s">
        <v>283</v>
      </c>
      <c r="B6" s="90"/>
      <c r="C6" s="90"/>
      <c r="D6" s="90"/>
      <c r="E6" s="90"/>
      <c r="F6" s="90"/>
      <c r="G6" s="90"/>
      <c r="H6" s="90"/>
    </row>
    <row r="7" spans="1:8" ht="33" customHeight="1">
      <c r="A7" s="90"/>
      <c r="B7" s="90"/>
      <c r="C7" s="90"/>
      <c r="D7" s="90"/>
      <c r="E7" s="90"/>
      <c r="F7" s="90"/>
      <c r="G7" s="90"/>
      <c r="H7" s="90"/>
    </row>
    <row r="8" spans="1:8" ht="15.75">
      <c r="A8" s="64"/>
      <c r="B8" s="65"/>
      <c r="C8" s="65"/>
      <c r="D8" s="65"/>
      <c r="E8" s="65"/>
      <c r="F8" s="65"/>
      <c r="G8" s="91" t="s">
        <v>190</v>
      </c>
      <c r="H8" s="91"/>
    </row>
    <row r="9" spans="1:8" ht="78.75">
      <c r="A9" s="66" t="s">
        <v>191</v>
      </c>
      <c r="B9" s="57" t="s">
        <v>192</v>
      </c>
      <c r="C9" s="57" t="s">
        <v>193</v>
      </c>
      <c r="D9" s="57" t="s">
        <v>194</v>
      </c>
      <c r="E9" s="57" t="s">
        <v>51</v>
      </c>
      <c r="F9" s="57" t="s">
        <v>195</v>
      </c>
      <c r="G9" s="57" t="s">
        <v>196</v>
      </c>
      <c r="H9" s="57" t="s">
        <v>197</v>
      </c>
    </row>
    <row r="10" spans="1:8" ht="47.25">
      <c r="A10" s="67" t="s">
        <v>198</v>
      </c>
      <c r="B10" s="67" t="s">
        <v>199</v>
      </c>
      <c r="C10" s="68">
        <f>C11+C40+C20+C24+C28+C29+C30+C31+C32+C33+C34+C35+C36+C38+C39+C21+C22+C23+C25+C26+C27</f>
        <v>525038</v>
      </c>
      <c r="D10" s="68">
        <f>D11+D40+D20+D24+D25+D26+D27+D28+D29+D30+D31+D32+D33+D34+D35+D36+D38+D39+D21+D22+D23</f>
        <v>555151.7999999999</v>
      </c>
      <c r="E10" s="68">
        <f>E11+E40+E20+E24+E25+E26+E27+E28+E29+E30+E31+E32+E33+E34+E35+E36+E37+E38+E39+E21+E22+E23</f>
        <v>447763.19999999995</v>
      </c>
      <c r="F10" s="68">
        <f>E10/E74*100</f>
        <v>25.749387151023424</v>
      </c>
      <c r="G10" s="68">
        <f aca="true" t="shared" si="0" ref="G10:G74">E10/C10*100</f>
        <v>85.28205577501056</v>
      </c>
      <c r="H10" s="68">
        <f aca="true" t="shared" si="1" ref="H10:H74">E10/D10*100</f>
        <v>80.6559935498723</v>
      </c>
    </row>
    <row r="11" spans="1:8" ht="31.5">
      <c r="A11" s="57" t="s">
        <v>200</v>
      </c>
      <c r="B11" s="69" t="s">
        <v>201</v>
      </c>
      <c r="C11" s="70">
        <f>SUM(C12:C19)</f>
        <v>390123.2</v>
      </c>
      <c r="D11" s="70">
        <f>SUM(D12:D19)</f>
        <v>390123.2</v>
      </c>
      <c r="E11" s="70">
        <f>SUM(E12:E19)</f>
        <v>313377.39999999997</v>
      </c>
      <c r="F11" s="68">
        <f>E11/E63*100</f>
        <v>69.9873057902034</v>
      </c>
      <c r="G11" s="68">
        <f t="shared" si="0"/>
        <v>80.32780413982043</v>
      </c>
      <c r="H11" s="68">
        <f t="shared" si="1"/>
        <v>80.32780413982043</v>
      </c>
    </row>
    <row r="12" spans="1:8" ht="126">
      <c r="A12" s="57" t="s">
        <v>202</v>
      </c>
      <c r="B12" s="71" t="s">
        <v>203</v>
      </c>
      <c r="C12" s="72">
        <v>390123.2</v>
      </c>
      <c r="D12" s="72">
        <f>'[1]доходы главе '!C8</f>
        <v>351623.2</v>
      </c>
      <c r="E12" s="72">
        <v>275381.3</v>
      </c>
      <c r="F12" s="72">
        <f>E12/E63*100</f>
        <v>61.501548139731</v>
      </c>
      <c r="G12" s="68">
        <f t="shared" si="0"/>
        <v>70.5882910834321</v>
      </c>
      <c r="H12" s="68">
        <f t="shared" si="1"/>
        <v>78.31715882228477</v>
      </c>
    </row>
    <row r="13" spans="1:8" ht="204.75">
      <c r="A13" s="57" t="s">
        <v>204</v>
      </c>
      <c r="B13" s="71" t="s">
        <v>205</v>
      </c>
      <c r="C13" s="72">
        <v>0</v>
      </c>
      <c r="D13" s="72">
        <f>'[1]доходы главе '!C9</f>
        <v>2500</v>
      </c>
      <c r="E13" s="72">
        <v>1851</v>
      </c>
      <c r="F13" s="72">
        <f>E13/E63*100</f>
        <v>0.4133881480210969</v>
      </c>
      <c r="G13" s="68">
        <v>0</v>
      </c>
      <c r="H13" s="68">
        <f t="shared" si="1"/>
        <v>74.03999999999999</v>
      </c>
    </row>
    <row r="14" spans="1:8" ht="78.75">
      <c r="A14" s="57" t="s">
        <v>206</v>
      </c>
      <c r="B14" s="73" t="s">
        <v>207</v>
      </c>
      <c r="C14" s="72">
        <v>0</v>
      </c>
      <c r="D14" s="72">
        <f>'[1]доходы главе '!C10</f>
        <v>4000</v>
      </c>
      <c r="E14" s="72">
        <v>3677.5</v>
      </c>
      <c r="F14" s="72">
        <f>E14/E63*100</f>
        <v>0.821304653888484</v>
      </c>
      <c r="G14" s="68">
        <v>0</v>
      </c>
      <c r="H14" s="68">
        <f t="shared" si="1"/>
        <v>91.9375</v>
      </c>
    </row>
    <row r="15" spans="1:8" ht="157.5">
      <c r="A15" s="57" t="s">
        <v>208</v>
      </c>
      <c r="B15" s="71" t="s">
        <v>209</v>
      </c>
      <c r="C15" s="72">
        <v>0</v>
      </c>
      <c r="D15" s="72">
        <f>'[1]доходы главе '!C11</f>
        <v>2000</v>
      </c>
      <c r="E15" s="72">
        <v>2483.3</v>
      </c>
      <c r="F15" s="72">
        <f>E15/E63*100</f>
        <v>0.5546011820533712</v>
      </c>
      <c r="G15" s="68">
        <v>0</v>
      </c>
      <c r="H15" s="68">
        <f t="shared" si="1"/>
        <v>124.16500000000002</v>
      </c>
    </row>
    <row r="16" spans="1:8" ht="141.75">
      <c r="A16" s="74" t="str">
        <f>'[1]доходы главе '!A12</f>
        <v>182 1 01 02050 01 0000 110</v>
      </c>
      <c r="B16" s="74" t="str">
        <f>'[1]доходы главе '!B12</f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v>
      </c>
      <c r="C16" s="72">
        <v>0</v>
      </c>
      <c r="D16" s="72">
        <f>'[1]доходы главе '!C12</f>
        <v>0</v>
      </c>
      <c r="E16" s="72">
        <f>'[1]доходы главе '!D12</f>
        <v>0</v>
      </c>
      <c r="F16" s="72">
        <f>E16/E63*100</f>
        <v>0</v>
      </c>
      <c r="G16" s="68">
        <v>0</v>
      </c>
      <c r="H16" s="68">
        <v>0</v>
      </c>
    </row>
    <row r="17" spans="1:8" ht="78.75">
      <c r="A17" s="57" t="s">
        <v>210</v>
      </c>
      <c r="B17" s="71" t="s">
        <v>211</v>
      </c>
      <c r="C17" s="72">
        <v>0</v>
      </c>
      <c r="D17" s="72">
        <f>'[1]доходы главе '!C13</f>
        <v>30000</v>
      </c>
      <c r="E17" s="72">
        <v>5879.5</v>
      </c>
      <c r="F17" s="72">
        <f>E17/E63*100</f>
        <v>1.3130824507239542</v>
      </c>
      <c r="G17" s="68">
        <v>0</v>
      </c>
      <c r="H17" s="68">
        <f t="shared" si="1"/>
        <v>19.598333333333333</v>
      </c>
    </row>
    <row r="18" spans="1:8" ht="94.5">
      <c r="A18" s="86" t="s">
        <v>212</v>
      </c>
      <c r="B18" s="87" t="s">
        <v>213</v>
      </c>
      <c r="C18" s="72">
        <v>0</v>
      </c>
      <c r="D18" s="72">
        <f>'[1]доходы главе '!C14</f>
        <v>0</v>
      </c>
      <c r="E18" s="72">
        <v>3646.5</v>
      </c>
      <c r="F18" s="72">
        <f>E18/E63*100</f>
        <v>0.8143813515715451</v>
      </c>
      <c r="G18" s="68">
        <v>0</v>
      </c>
      <c r="H18" s="68">
        <v>0</v>
      </c>
    </row>
    <row r="19" spans="1:8" ht="78.75">
      <c r="A19" s="86" t="s">
        <v>214</v>
      </c>
      <c r="B19" s="87" t="s">
        <v>215</v>
      </c>
      <c r="C19" s="72">
        <v>0</v>
      </c>
      <c r="D19" s="72">
        <f>'[1]доходы главе '!C15</f>
        <v>0</v>
      </c>
      <c r="E19" s="72">
        <v>20458.3</v>
      </c>
      <c r="F19" s="72">
        <f>E19/E63*100</f>
        <v>4.568999864213942</v>
      </c>
      <c r="G19" s="68">
        <v>0</v>
      </c>
      <c r="H19" s="68">
        <v>0</v>
      </c>
    </row>
    <row r="20" spans="1:8" ht="126">
      <c r="A20" s="57" t="s">
        <v>216</v>
      </c>
      <c r="B20" s="57" t="s">
        <v>217</v>
      </c>
      <c r="C20" s="72">
        <v>20509.2</v>
      </c>
      <c r="D20" s="72">
        <f>'[1]доходы главе '!C17</f>
        <v>20509.2</v>
      </c>
      <c r="E20" s="72">
        <v>16591.6</v>
      </c>
      <c r="F20" s="72">
        <f>E20/E63*100</f>
        <v>3.70544073295885</v>
      </c>
      <c r="G20" s="68">
        <f t="shared" si="0"/>
        <v>80.89832855498994</v>
      </c>
      <c r="H20" s="68">
        <f t="shared" si="1"/>
        <v>80.89832855498994</v>
      </c>
    </row>
    <row r="21" spans="1:8" ht="157.5">
      <c r="A21" s="57" t="s">
        <v>218</v>
      </c>
      <c r="B21" s="75" t="s">
        <v>219</v>
      </c>
      <c r="C21" s="72">
        <v>119.5</v>
      </c>
      <c r="D21" s="72">
        <f>'[1]доходы главе '!C18</f>
        <v>119.5</v>
      </c>
      <c r="E21" s="72">
        <v>89.4</v>
      </c>
      <c r="F21" s="72">
        <f>E21/E63*100</f>
        <v>0.019965910552720727</v>
      </c>
      <c r="G21" s="68">
        <f t="shared" si="0"/>
        <v>74.81171548117155</v>
      </c>
      <c r="H21" s="68">
        <f t="shared" si="1"/>
        <v>74.81171548117155</v>
      </c>
    </row>
    <row r="22" spans="1:8" ht="126">
      <c r="A22" s="57" t="s">
        <v>220</v>
      </c>
      <c r="B22" s="57" t="s">
        <v>221</v>
      </c>
      <c r="C22" s="72">
        <v>24396.7</v>
      </c>
      <c r="D22" s="72">
        <f>'[1]доходы главе '!C19</f>
        <v>24396.7</v>
      </c>
      <c r="E22" s="72">
        <v>17656.1</v>
      </c>
      <c r="F22" s="72">
        <f>E22/E63*100</f>
        <v>3.9431780012292217</v>
      </c>
      <c r="G22" s="68">
        <f t="shared" si="0"/>
        <v>72.37085343509571</v>
      </c>
      <c r="H22" s="68">
        <f t="shared" si="1"/>
        <v>72.37085343509571</v>
      </c>
    </row>
    <row r="23" spans="1:8" ht="126">
      <c r="A23" s="57" t="s">
        <v>222</v>
      </c>
      <c r="B23" s="57" t="s">
        <v>223</v>
      </c>
      <c r="C23" s="72">
        <v>-2699.6</v>
      </c>
      <c r="D23" s="72">
        <f>'[1]доходы главе '!C20</f>
        <v>-2699.6</v>
      </c>
      <c r="E23" s="72">
        <v>-1946.6</v>
      </c>
      <c r="F23" s="72">
        <f>E23/E63*100</f>
        <v>-0.43473871903720546</v>
      </c>
      <c r="G23" s="68">
        <f t="shared" si="0"/>
        <v>72.1069788116758</v>
      </c>
      <c r="H23" s="68">
        <f t="shared" si="1"/>
        <v>72.1069788116758</v>
      </c>
    </row>
    <row r="24" spans="1:8" ht="63">
      <c r="A24" s="76" t="str">
        <f>'[2]доходы главе '!A19</f>
        <v>182 105 01010 01 0000 110</v>
      </c>
      <c r="B24" s="76" t="str">
        <f>'[2]доходы главе '!B19</f>
        <v>Налог, взимаемый с налогоплательщиков, выбравших в качестве объекта налогообложения доходы </v>
      </c>
      <c r="C24" s="72">
        <v>29220</v>
      </c>
      <c r="D24" s="72">
        <f>'[1]доходы главе '!C22</f>
        <v>29220</v>
      </c>
      <c r="E24" s="72">
        <v>24246.4</v>
      </c>
      <c r="F24" s="72">
        <f>E24/E63*100</f>
        <v>5.415005074110602</v>
      </c>
      <c r="G24" s="68">
        <f t="shared" si="0"/>
        <v>82.97878165639973</v>
      </c>
      <c r="H24" s="68">
        <f t="shared" si="1"/>
        <v>82.97878165639973</v>
      </c>
    </row>
    <row r="25" spans="1:8" ht="78.75">
      <c r="A25" s="76" t="str">
        <f>'[2]доходы главе '!A20</f>
        <v>182 105 01020 01 0000 110</v>
      </c>
      <c r="B25" s="76" t="str">
        <f>'[2]доходы главе '!B20</f>
        <v> Налог, взимаемый с налогоплательщиков, выбравших в качестве объекта налогообложения доходы, уменьшенные на величину расходов</v>
      </c>
      <c r="C25" s="72">
        <v>6100</v>
      </c>
      <c r="D25" s="72">
        <f>'[1]доходы главе '!C23</f>
        <v>6100</v>
      </c>
      <c r="E25" s="72">
        <v>6748.3</v>
      </c>
      <c r="F25" s="72">
        <f>E25/E63*100</f>
        <v>1.5071135814644885</v>
      </c>
      <c r="G25" s="68">
        <f t="shared" si="0"/>
        <v>110.62786885245902</v>
      </c>
      <c r="H25" s="68">
        <f t="shared" si="1"/>
        <v>110.62786885245902</v>
      </c>
    </row>
    <row r="26" spans="1:8" ht="63">
      <c r="A26" s="76" t="str">
        <f>'[2]доходы главе '!A21</f>
        <v>182 105 01050 01 0000 110</v>
      </c>
      <c r="B26" s="76" t="str">
        <f>'[2]доходы главе '!B21</f>
        <v>Минимальный налог, зачисляемый в бюджеты субъектов Российской Федерации (за налоговые периоды, истекшие до 1 января 2016 года)</v>
      </c>
      <c r="C26" s="72">
        <v>0</v>
      </c>
      <c r="D26" s="72">
        <f>'[1]доходы главе '!C24</f>
        <v>0</v>
      </c>
      <c r="E26" s="72">
        <v>-0.2</v>
      </c>
      <c r="F26" s="72">
        <f>E26/E63*100</f>
        <v>-4.466646656089648E-05</v>
      </c>
      <c r="G26" s="68">
        <v>0</v>
      </c>
      <c r="H26" s="68">
        <v>0</v>
      </c>
    </row>
    <row r="27" spans="1:8" ht="31.5">
      <c r="A27" s="76" t="str">
        <f>'[2]доходы главе '!A22</f>
        <v>182 105 02010 02 0000 110</v>
      </c>
      <c r="B27" s="76" t="str">
        <f>'[2]доходы главе '!B22</f>
        <v>Единый налог на вмененный доход для отдельных видов деятельности </v>
      </c>
      <c r="C27" s="72">
        <v>78</v>
      </c>
      <c r="D27" s="72">
        <f>'[1]доходы главе '!C25</f>
        <v>78</v>
      </c>
      <c r="E27" s="72">
        <v>-200.8</v>
      </c>
      <c r="F27" s="72">
        <f>E27/E63*100</f>
        <v>-0.04484513242714007</v>
      </c>
      <c r="G27" s="68">
        <f t="shared" si="0"/>
        <v>-257.43589743589746</v>
      </c>
      <c r="H27" s="68">
        <f t="shared" si="1"/>
        <v>-257.43589743589746</v>
      </c>
    </row>
    <row r="28" spans="1:8" ht="63">
      <c r="A28" s="76" t="str">
        <f>'[2]доходы главе '!A23</f>
        <v>182 105 02020 02 0000 110</v>
      </c>
      <c r="B28" s="76" t="str">
        <f>'[2]доходы главе '!B23</f>
        <v>Единый налог на вмененный доход для отдельных видов деятельности (за налоговые периоды, истекшие до 1 января 2011 года)</v>
      </c>
      <c r="C28" s="72">
        <v>0</v>
      </c>
      <c r="D28" s="72">
        <f>'[1]доходы главе '!C26</f>
        <v>0</v>
      </c>
      <c r="E28" s="72">
        <f>'[1]доходы главе '!D26</f>
        <v>0</v>
      </c>
      <c r="F28" s="72">
        <f>E28/E63*100</f>
        <v>0</v>
      </c>
      <c r="G28" s="68">
        <v>0</v>
      </c>
      <c r="H28" s="68">
        <v>0</v>
      </c>
    </row>
    <row r="29" spans="1:8" ht="63">
      <c r="A29" s="76" t="str">
        <f>'[2]доходы главе '!A24</f>
        <v>182 105 04020 02 0000 110</v>
      </c>
      <c r="B29" s="76" t="str">
        <f>'[2]доходы главе '!B24</f>
        <v>Налог, взимаемый в связи с применением патентной системы налогообложения, зачисляемый в бюджеты муниципальных районов</v>
      </c>
      <c r="C29" s="72">
        <v>2850</v>
      </c>
      <c r="D29" s="72">
        <f>'[1]доходы главе '!C27</f>
        <v>2850</v>
      </c>
      <c r="E29" s="72">
        <v>979.5</v>
      </c>
      <c r="F29" s="72">
        <f>E29/E63*100</f>
        <v>0.21875401998199048</v>
      </c>
      <c r="G29" s="68">
        <f t="shared" si="0"/>
        <v>34.36842105263158</v>
      </c>
      <c r="H29" s="68">
        <f t="shared" si="1"/>
        <v>34.36842105263158</v>
      </c>
    </row>
    <row r="30" spans="1:8" ht="47.25">
      <c r="A30" s="57" t="s">
        <v>224</v>
      </c>
      <c r="B30" s="57" t="s">
        <v>225</v>
      </c>
      <c r="C30" s="72">
        <v>2000</v>
      </c>
      <c r="D30" s="72">
        <f>'[1]доходы главе '!C31</f>
        <v>2000</v>
      </c>
      <c r="E30" s="72">
        <v>745.5</v>
      </c>
      <c r="F30" s="72">
        <f>E30/E63*100</f>
        <v>0.16649425410574162</v>
      </c>
      <c r="G30" s="68">
        <f t="shared" si="0"/>
        <v>37.275000000000006</v>
      </c>
      <c r="H30" s="68">
        <f t="shared" si="1"/>
        <v>37.275000000000006</v>
      </c>
    </row>
    <row r="31" spans="1:8" ht="110.25">
      <c r="A31" s="57" t="s">
        <v>226</v>
      </c>
      <c r="B31" s="73" t="s">
        <v>227</v>
      </c>
      <c r="C31" s="72">
        <v>8852</v>
      </c>
      <c r="D31" s="72">
        <f>'[1]доходы главе '!C32</f>
        <v>8852</v>
      </c>
      <c r="E31" s="72">
        <v>9471.9</v>
      </c>
      <c r="F31" s="72">
        <f>E31/E63*100</f>
        <v>2.1153815230907766</v>
      </c>
      <c r="G31" s="68">
        <f t="shared" si="0"/>
        <v>107.00293718933574</v>
      </c>
      <c r="H31" s="68">
        <f t="shared" si="1"/>
        <v>107.00293718933574</v>
      </c>
    </row>
    <row r="32" spans="1:8" ht="78.75">
      <c r="A32" s="57" t="s">
        <v>228</v>
      </c>
      <c r="B32" s="76" t="s">
        <v>229</v>
      </c>
      <c r="C32" s="72">
        <v>6100</v>
      </c>
      <c r="D32" s="72">
        <f>'[1]доходы главе '!C34</f>
        <v>6100</v>
      </c>
      <c r="E32" s="72">
        <v>4340.1</v>
      </c>
      <c r="F32" s="72">
        <f>E32/E63*100</f>
        <v>0.9692846576047341</v>
      </c>
      <c r="G32" s="68">
        <f t="shared" si="0"/>
        <v>71.14918032786886</v>
      </c>
      <c r="H32" s="68">
        <f t="shared" si="1"/>
        <v>71.14918032786886</v>
      </c>
    </row>
    <row r="33" spans="1:8" ht="126">
      <c r="A33" s="57" t="s">
        <v>230</v>
      </c>
      <c r="B33" s="66" t="s">
        <v>231</v>
      </c>
      <c r="C33" s="72">
        <v>0</v>
      </c>
      <c r="D33" s="72">
        <v>0</v>
      </c>
      <c r="E33" s="72">
        <v>0</v>
      </c>
      <c r="F33" s="72">
        <f>E33/E63*100</f>
        <v>0</v>
      </c>
      <c r="G33" s="68">
        <v>0</v>
      </c>
      <c r="H33" s="68">
        <v>0</v>
      </c>
    </row>
    <row r="34" spans="1:8" ht="173.25">
      <c r="A34" s="57" t="s">
        <v>232</v>
      </c>
      <c r="B34" s="66" t="s">
        <v>233</v>
      </c>
      <c r="C34" s="72">
        <v>0</v>
      </c>
      <c r="D34" s="72">
        <v>0</v>
      </c>
      <c r="E34" s="72">
        <v>0</v>
      </c>
      <c r="F34" s="72">
        <f>E34/E63*100</f>
        <v>0</v>
      </c>
      <c r="G34" s="68">
        <v>0</v>
      </c>
      <c r="H34" s="68">
        <v>0</v>
      </c>
    </row>
    <row r="35" spans="1:8" ht="78.75">
      <c r="A35" s="57" t="s">
        <v>234</v>
      </c>
      <c r="B35" s="66" t="s">
        <v>235</v>
      </c>
      <c r="C35" s="72">
        <v>0</v>
      </c>
      <c r="D35" s="72">
        <v>0</v>
      </c>
      <c r="E35" s="72">
        <v>0</v>
      </c>
      <c r="F35" s="72">
        <f>E35/E63*100</f>
        <v>0</v>
      </c>
      <c r="G35" s="68">
        <v>0</v>
      </c>
      <c r="H35" s="68">
        <v>0</v>
      </c>
    </row>
    <row r="36" spans="1:8" ht="47.25">
      <c r="A36" s="57" t="s">
        <v>236</v>
      </c>
      <c r="B36" s="66" t="s">
        <v>237</v>
      </c>
      <c r="C36" s="72">
        <v>0</v>
      </c>
      <c r="D36" s="72">
        <v>0</v>
      </c>
      <c r="E36" s="72">
        <v>0</v>
      </c>
      <c r="F36" s="72">
        <f>E36/E63*100</f>
        <v>0</v>
      </c>
      <c r="G36" s="68">
        <v>0</v>
      </c>
      <c r="H36" s="68">
        <v>0</v>
      </c>
    </row>
    <row r="37" spans="1:8" ht="47.25">
      <c r="A37" s="57" t="s">
        <v>284</v>
      </c>
      <c r="B37" s="66" t="s">
        <v>285</v>
      </c>
      <c r="C37" s="72">
        <v>0</v>
      </c>
      <c r="D37" s="72">
        <v>0</v>
      </c>
      <c r="E37" s="72">
        <v>5</v>
      </c>
      <c r="F37" s="72">
        <f>E37/E64*100</f>
        <v>0.000387697610441286</v>
      </c>
      <c r="G37" s="68">
        <v>0</v>
      </c>
      <c r="H37" s="68">
        <v>0</v>
      </c>
    </row>
    <row r="38" spans="1:8" ht="157.5">
      <c r="A38" s="57" t="s">
        <v>238</v>
      </c>
      <c r="B38" s="66" t="s">
        <v>239</v>
      </c>
      <c r="C38" s="72">
        <v>0</v>
      </c>
      <c r="D38" s="72">
        <f>'[1]доходы главе '!C35</f>
        <v>0</v>
      </c>
      <c r="E38" s="72">
        <f>'[1]доходы главе '!D35</f>
        <v>0</v>
      </c>
      <c r="F38" s="72">
        <f>E38/E63*100</f>
        <v>0</v>
      </c>
      <c r="G38" s="68">
        <v>0</v>
      </c>
      <c r="H38" s="68">
        <v>0</v>
      </c>
    </row>
    <row r="39" spans="1:8" ht="47.25">
      <c r="A39" s="57" t="s">
        <v>240</v>
      </c>
      <c r="B39" s="66" t="s">
        <v>241</v>
      </c>
      <c r="C39" s="72">
        <v>0</v>
      </c>
      <c r="D39" s="72">
        <v>0</v>
      </c>
      <c r="E39" s="72">
        <v>0</v>
      </c>
      <c r="F39" s="72">
        <f>E39/E63*100</f>
        <v>0</v>
      </c>
      <c r="G39" s="68">
        <v>0</v>
      </c>
      <c r="H39" s="68">
        <v>0</v>
      </c>
    </row>
    <row r="40" spans="1:8" ht="31.5">
      <c r="A40" s="67" t="s">
        <v>242</v>
      </c>
      <c r="B40" s="77" t="s">
        <v>243</v>
      </c>
      <c r="C40" s="70">
        <f>C41+C43+C44+C45+C49+C55+C56+C57+C58+C59+C60+C61</f>
        <v>37389</v>
      </c>
      <c r="D40" s="70">
        <f>D41+D42+D43+D44+D45+D49+D55+D56+D57+D58+D59+D60+D61+D62</f>
        <v>67502.8</v>
      </c>
      <c r="E40" s="70">
        <f>E41+E42+E43+E44+E45+E49+E55+E56+E57+E58+E59+E60+E61+E62</f>
        <v>55659.6</v>
      </c>
      <c r="F40" s="68">
        <f>E40/E63*100</f>
        <v>12.430588310964367</v>
      </c>
      <c r="G40" s="68">
        <f t="shared" si="0"/>
        <v>148.86624408248414</v>
      </c>
      <c r="H40" s="68">
        <f t="shared" si="1"/>
        <v>82.45524630089417</v>
      </c>
    </row>
    <row r="41" spans="1:8" ht="173.25">
      <c r="A41" s="57" t="s">
        <v>244</v>
      </c>
      <c r="B41" s="76" t="s">
        <v>245</v>
      </c>
      <c r="C41" s="72">
        <v>19599.8</v>
      </c>
      <c r="D41" s="72">
        <f>'[1]доходы главе '!C39</f>
        <v>19599.8</v>
      </c>
      <c r="E41" s="72">
        <v>12708.2</v>
      </c>
      <c r="F41" s="72">
        <f>E41/E63*100</f>
        <v>2.8381519517459233</v>
      </c>
      <c r="G41" s="68">
        <f t="shared" si="0"/>
        <v>64.83841671853796</v>
      </c>
      <c r="H41" s="68">
        <f t="shared" si="1"/>
        <v>64.83841671853796</v>
      </c>
    </row>
    <row r="42" spans="1:8" ht="126">
      <c r="A42" s="74" t="str">
        <f>'[1]доходы главе '!A40</f>
        <v>538 111 05025 05 0000 120</v>
      </c>
      <c r="B42" s="74" t="str">
        <f>'[1]доходы главе '!B40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C42" s="72">
        <v>0</v>
      </c>
      <c r="D42" s="72">
        <f>'[1]доходы главе '!C40</f>
        <v>0</v>
      </c>
      <c r="E42" s="72">
        <v>98.3</v>
      </c>
      <c r="F42" s="72">
        <f>E42/E63*100</f>
        <v>0.021953568314680618</v>
      </c>
      <c r="G42" s="68">
        <v>0</v>
      </c>
      <c r="H42" s="68">
        <v>0</v>
      </c>
    </row>
    <row r="43" spans="1:8" ht="126">
      <c r="A43" s="76" t="s">
        <v>246</v>
      </c>
      <c r="B43" s="66" t="s">
        <v>247</v>
      </c>
      <c r="C43" s="72">
        <v>0</v>
      </c>
      <c r="D43" s="72">
        <f>'[1]доходы главе '!C41</f>
        <v>0</v>
      </c>
      <c r="E43" s="72">
        <f>'[1]доходы главе '!D41</f>
        <v>0</v>
      </c>
      <c r="F43" s="72">
        <f>E43/E63*100</f>
        <v>0</v>
      </c>
      <c r="G43" s="68">
        <v>0</v>
      </c>
      <c r="H43" s="68">
        <v>0</v>
      </c>
    </row>
    <row r="44" spans="1:8" ht="63">
      <c r="A44" s="57" t="s">
        <v>248</v>
      </c>
      <c r="B44" s="76" t="s">
        <v>249</v>
      </c>
      <c r="C44" s="72">
        <v>1050</v>
      </c>
      <c r="D44" s="72">
        <f>'[1]доходы главе '!C42</f>
        <v>1050</v>
      </c>
      <c r="E44" s="72">
        <v>743.1</v>
      </c>
      <c r="F44" s="72">
        <f>E44/E63*100</f>
        <v>0.16595825650701088</v>
      </c>
      <c r="G44" s="68">
        <f t="shared" si="0"/>
        <v>70.77142857142857</v>
      </c>
      <c r="H44" s="68">
        <f t="shared" si="1"/>
        <v>70.77142857142857</v>
      </c>
    </row>
    <row r="45" spans="1:8" ht="31.5">
      <c r="A45" s="76" t="str">
        <f>'[2]доходы главе '!A39</f>
        <v>000 1 12 00000 00 0000 000</v>
      </c>
      <c r="B45" s="76" t="str">
        <f>'[2]доходы главе '!B39</f>
        <v>ПЛАТЕЖИ ПРИ ПОЛЬЗОВАНИИ ПРИРОДНЫМИ РЕСУРСАМИ</v>
      </c>
      <c r="C45" s="72">
        <f>SUM(C46:C48)</f>
        <v>5239.2</v>
      </c>
      <c r="D45" s="72">
        <f>SUM(D46:D48)</f>
        <v>17995.3</v>
      </c>
      <c r="E45" s="72">
        <f>SUM(E46:E48)</f>
        <v>14602.5</v>
      </c>
      <c r="F45" s="72">
        <f>E45/E63*100</f>
        <v>3.261210389777454</v>
      </c>
      <c r="G45" s="68">
        <f t="shared" si="0"/>
        <v>278.71621621621625</v>
      </c>
      <c r="H45" s="68">
        <f t="shared" si="1"/>
        <v>81.14618817135586</v>
      </c>
    </row>
    <row r="46" spans="1:8" ht="47.25">
      <c r="A46" s="76" t="str">
        <f>'[2]доходы главе '!A40</f>
        <v>048 1 12 01010 01 0000 120</v>
      </c>
      <c r="B46" s="76" t="str">
        <f>'[2]доходы главе '!B40</f>
        <v>Плата за выбросы загразняющих веществ в атмосферный воздух стационарными объектами</v>
      </c>
      <c r="C46" s="72">
        <v>400</v>
      </c>
      <c r="D46" s="72">
        <f>'[1]доходы главе '!C44</f>
        <v>400</v>
      </c>
      <c r="E46" s="72">
        <v>138.2</v>
      </c>
      <c r="F46" s="72">
        <f>E46/E63*100</f>
        <v>0.030864528393579466</v>
      </c>
      <c r="G46" s="68">
        <f t="shared" si="0"/>
        <v>34.55</v>
      </c>
      <c r="H46" s="68">
        <f t="shared" si="1"/>
        <v>34.55</v>
      </c>
    </row>
    <row r="47" spans="1:8" ht="31.5">
      <c r="A47" s="76" t="str">
        <f>'[2]доходы главе '!A41</f>
        <v>048 1 12 01030 01 0000 120</v>
      </c>
      <c r="B47" s="76" t="str">
        <f>'[2]доходы главе '!B41</f>
        <v>Плата за сбросы загрязнающих веществ в водные объекты</v>
      </c>
      <c r="C47" s="72">
        <v>4789.2</v>
      </c>
      <c r="D47" s="72">
        <v>17545.3</v>
      </c>
      <c r="E47" s="72">
        <v>14463.8</v>
      </c>
      <c r="F47" s="72">
        <f>E47/E63*100</f>
        <v>3.230234195217472</v>
      </c>
      <c r="G47" s="68">
        <f t="shared" si="0"/>
        <v>302.0086862106406</v>
      </c>
      <c r="H47" s="68">
        <f t="shared" si="1"/>
        <v>82.43689193117245</v>
      </c>
    </row>
    <row r="48" spans="1:8" ht="31.5">
      <c r="A48" s="76" t="s">
        <v>250</v>
      </c>
      <c r="B48" s="66" t="s">
        <v>251</v>
      </c>
      <c r="C48" s="72">
        <v>50</v>
      </c>
      <c r="D48" s="72">
        <f>'[1]доходы главе '!C46</f>
        <v>50</v>
      </c>
      <c r="E48" s="72">
        <f>'[1]доходы главе '!D46</f>
        <v>0.5</v>
      </c>
      <c r="F48" s="72">
        <f>E48/E63*100</f>
        <v>0.0001116661664022412</v>
      </c>
      <c r="G48" s="68">
        <f t="shared" si="0"/>
        <v>1</v>
      </c>
      <c r="H48" s="68">
        <f t="shared" si="1"/>
        <v>1</v>
      </c>
    </row>
    <row r="49" spans="1:8" ht="47.25">
      <c r="A49" s="76" t="str">
        <f>'[2]доходы главе '!A43</f>
        <v>000 1 13 00000 00 0000 000</v>
      </c>
      <c r="B49" s="76" t="str">
        <f>'[2]доходы главе '!B43</f>
        <v>ДОХОДЫ ОТ ОКАЗАНИЯ ПЛАТНЫХ УСЛУГ И КОМПЕНСАЦИИ ГОСУДАРСТВА</v>
      </c>
      <c r="C49" s="72">
        <f>SUM(C50:C54)</f>
        <v>2400</v>
      </c>
      <c r="D49" s="72">
        <f>SUM(D50:D54)</f>
        <v>2400</v>
      </c>
      <c r="E49" s="72">
        <f>SUM(E50:E54)</f>
        <v>2085.7</v>
      </c>
      <c r="F49" s="72">
        <f>E49/E63*100</f>
        <v>0.4658042465303089</v>
      </c>
      <c r="G49" s="68">
        <f t="shared" si="0"/>
        <v>86.90416666666665</v>
      </c>
      <c r="H49" s="68">
        <f t="shared" si="1"/>
        <v>86.90416666666665</v>
      </c>
    </row>
    <row r="50" spans="1:8" ht="47.25">
      <c r="A50" s="76" t="s">
        <v>252</v>
      </c>
      <c r="B50" s="78" t="s">
        <v>253</v>
      </c>
      <c r="C50" s="72">
        <v>400</v>
      </c>
      <c r="D50" s="72">
        <f>'[1]доходы главе '!C48</f>
        <v>400</v>
      </c>
      <c r="E50" s="72">
        <v>447.1</v>
      </c>
      <c r="F50" s="72">
        <f>E50/E63*100</f>
        <v>0.09985188599688408</v>
      </c>
      <c r="G50" s="68">
        <f t="shared" si="0"/>
        <v>111.775</v>
      </c>
      <c r="H50" s="68">
        <f t="shared" si="1"/>
        <v>111.775</v>
      </c>
    </row>
    <row r="51" spans="1:8" ht="47.25">
      <c r="A51" s="76" t="str">
        <f>'[2]доходы главе '!A45</f>
        <v>533 1 13 02995 05 0000 130</v>
      </c>
      <c r="B51" s="76" t="str">
        <f>'[2]доходы главе '!B45</f>
        <v>Прочие доходы  от компенсации затрат бюджетов муниципальных районов</v>
      </c>
      <c r="C51" s="72">
        <v>0</v>
      </c>
      <c r="D51" s="72">
        <f>'[1]доходы главе '!C49</f>
        <v>0</v>
      </c>
      <c r="E51" s="72">
        <v>4.6</v>
      </c>
      <c r="F51" s="72">
        <f>E51/E63*100</f>
        <v>0.001027328730900619</v>
      </c>
      <c r="G51" s="68">
        <v>0</v>
      </c>
      <c r="H51" s="68">
        <v>0</v>
      </c>
    </row>
    <row r="52" spans="1:8" ht="47.25">
      <c r="A52" s="76" t="str">
        <f>'[2]доходы главе '!A46</f>
        <v>534 1 13 02995 05 0000 130</v>
      </c>
      <c r="B52" s="76" t="str">
        <f>'[2]доходы главе '!B46</f>
        <v>Прочие доходы  от компенсации затрат бюджетов муниципальных районов</v>
      </c>
      <c r="C52" s="72">
        <v>150</v>
      </c>
      <c r="D52" s="72">
        <f>'[1]доходы главе '!C50</f>
        <v>150</v>
      </c>
      <c r="E52" s="72">
        <v>111.8</v>
      </c>
      <c r="F52" s="72">
        <f>E52/E63*100</f>
        <v>0.02496855480754113</v>
      </c>
      <c r="G52" s="68">
        <f t="shared" si="0"/>
        <v>74.53333333333333</v>
      </c>
      <c r="H52" s="68">
        <f t="shared" si="1"/>
        <v>74.53333333333333</v>
      </c>
    </row>
    <row r="53" spans="1:8" ht="47.25">
      <c r="A53" s="76" t="str">
        <f>'[2]доходы главе '!A47</f>
        <v>536 1 13 02995 05 0000 130</v>
      </c>
      <c r="B53" s="76" t="str">
        <f>'[2]доходы главе '!B47</f>
        <v>Прочие доходы  от компенсации затрат бюджетов муниципальных районов</v>
      </c>
      <c r="C53" s="72">
        <v>1800</v>
      </c>
      <c r="D53" s="72">
        <f>'[1]доходы главе '!C51</f>
        <v>1800</v>
      </c>
      <c r="E53" s="72">
        <v>1522.2</v>
      </c>
      <c r="F53" s="72">
        <f>E53/E63*100</f>
        <v>0.3399564769949831</v>
      </c>
      <c r="G53" s="68">
        <f t="shared" si="0"/>
        <v>84.56666666666666</v>
      </c>
      <c r="H53" s="68">
        <f t="shared" si="1"/>
        <v>84.56666666666666</v>
      </c>
    </row>
    <row r="54" spans="1:8" ht="47.25">
      <c r="A54" s="76" t="s">
        <v>254</v>
      </c>
      <c r="B54" s="76" t="s">
        <v>253</v>
      </c>
      <c r="C54" s="72">
        <v>50</v>
      </c>
      <c r="D54" s="72">
        <f>'[1]доходы главе '!C52</f>
        <v>50</v>
      </c>
      <c r="E54" s="72">
        <f>'[1]доходы главе '!D52</f>
        <v>0</v>
      </c>
      <c r="F54" s="72">
        <f>E54/E63*100</f>
        <v>0</v>
      </c>
      <c r="G54" s="68">
        <f t="shared" si="0"/>
        <v>0</v>
      </c>
      <c r="H54" s="68">
        <f t="shared" si="1"/>
        <v>0</v>
      </c>
    </row>
    <row r="55" spans="1:8" ht="47.25">
      <c r="A55" s="76" t="str">
        <f>'[2]доходы главе '!A50</f>
        <v>538 1 14 01050 05 0000 410 </v>
      </c>
      <c r="B55" s="76" t="str">
        <f>'[2]доходы главе '!B50</f>
        <v>Доходы от продажи квартир, находящихся в собственности муниципальных районов</v>
      </c>
      <c r="C55" s="72">
        <v>0</v>
      </c>
      <c r="D55" s="72">
        <f>'[1]доходы главе '!C54</f>
        <v>0</v>
      </c>
      <c r="E55" s="72">
        <f>'[1]доходы главе '!D54</f>
        <v>0</v>
      </c>
      <c r="F55" s="72">
        <f>E55/E63*100</f>
        <v>0</v>
      </c>
      <c r="G55" s="68">
        <v>0</v>
      </c>
      <c r="H55" s="68">
        <v>0</v>
      </c>
    </row>
    <row r="56" spans="1:8" ht="141.75">
      <c r="A56" s="76" t="str">
        <f>'[2]доходы главе '!A51</f>
        <v>536 1 14 02053 05 0000 410</v>
      </c>
      <c r="B56" s="76" t="str">
        <f>'[2]доходы главе '!B51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</c>
      <c r="C56" s="72">
        <v>0</v>
      </c>
      <c r="D56" s="72">
        <f>'[1]доходы главе '!C55</f>
        <v>0</v>
      </c>
      <c r="E56" s="72">
        <f>'[1]доходы главе '!D55</f>
        <v>0</v>
      </c>
      <c r="F56" s="72">
        <f>E56/E63*100</f>
        <v>0</v>
      </c>
      <c r="G56" s="68">
        <v>0</v>
      </c>
      <c r="H56" s="68">
        <v>0</v>
      </c>
    </row>
    <row r="57" spans="1:8" ht="141.75">
      <c r="A57" s="76" t="str">
        <f>'[2]доходы главе '!A52</f>
        <v>538 1 14 02053 05 0000 410</v>
      </c>
      <c r="B57" s="76" t="str">
        <f>'[2]доходы главе '!B52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v>
      </c>
      <c r="C57" s="72">
        <v>500</v>
      </c>
      <c r="D57" s="72">
        <v>1392.1</v>
      </c>
      <c r="E57" s="72">
        <v>1442.9</v>
      </c>
      <c r="F57" s="72">
        <f>E57/E63*100</f>
        <v>0.3222462230035877</v>
      </c>
      <c r="G57" s="68">
        <f t="shared" si="0"/>
        <v>288.58000000000004</v>
      </c>
      <c r="H57" s="68">
        <f t="shared" si="1"/>
        <v>103.64916313483228</v>
      </c>
    </row>
    <row r="58" spans="1:8" ht="110.25">
      <c r="A58" s="66" t="s">
        <v>255</v>
      </c>
      <c r="B58" s="73" t="s">
        <v>256</v>
      </c>
      <c r="C58" s="72">
        <v>5200</v>
      </c>
      <c r="D58" s="72">
        <v>20659</v>
      </c>
      <c r="E58" s="72">
        <v>21228.3</v>
      </c>
      <c r="F58" s="72">
        <f>E58/E63*100</f>
        <v>4.740965760473394</v>
      </c>
      <c r="G58" s="68">
        <f t="shared" si="0"/>
        <v>408.23653846153843</v>
      </c>
      <c r="H58" s="68">
        <f t="shared" si="1"/>
        <v>102.75569969504816</v>
      </c>
    </row>
    <row r="59" spans="1:8" ht="31.5">
      <c r="A59" s="76" t="s">
        <v>257</v>
      </c>
      <c r="B59" s="76" t="s">
        <v>258</v>
      </c>
      <c r="C59" s="72">
        <v>3000</v>
      </c>
      <c r="D59" s="72">
        <f>'[1]доходы главе '!C58</f>
        <v>3000</v>
      </c>
      <c r="E59" s="72">
        <v>1658.6</v>
      </c>
      <c r="F59" s="72">
        <f>E59/E63*100</f>
        <v>0.3704190071895145</v>
      </c>
      <c r="G59" s="68">
        <f t="shared" si="0"/>
        <v>55.28666666666666</v>
      </c>
      <c r="H59" s="68">
        <f t="shared" si="1"/>
        <v>55.28666666666666</v>
      </c>
    </row>
    <row r="60" spans="1:8" ht="47.25">
      <c r="A60" s="57" t="s">
        <v>259</v>
      </c>
      <c r="B60" s="73" t="s">
        <v>260</v>
      </c>
      <c r="C60" s="72">
        <v>0</v>
      </c>
      <c r="D60" s="72">
        <f>'[1]доходы главе '!C89</f>
        <v>0</v>
      </c>
      <c r="E60" s="72">
        <v>21.8</v>
      </c>
      <c r="F60" s="72">
        <f>E60/E63*100</f>
        <v>0.004868644855137716</v>
      </c>
      <c r="G60" s="68">
        <v>0</v>
      </c>
      <c r="H60" s="68">
        <v>0</v>
      </c>
    </row>
    <row r="61" spans="1:8" ht="31.5">
      <c r="A61" s="57" t="s">
        <v>261</v>
      </c>
      <c r="B61" s="73" t="s">
        <v>262</v>
      </c>
      <c r="C61" s="72">
        <v>400</v>
      </c>
      <c r="D61" s="72">
        <v>900</v>
      </c>
      <c r="E61" s="72">
        <v>565</v>
      </c>
      <c r="F61" s="72">
        <f>E61/E63*100</f>
        <v>0.12618276803453254</v>
      </c>
      <c r="G61" s="68">
        <f t="shared" si="0"/>
        <v>141.25</v>
      </c>
      <c r="H61" s="68">
        <f t="shared" si="1"/>
        <v>62.77777777777778</v>
      </c>
    </row>
    <row r="62" spans="1:8" ht="31.5">
      <c r="A62" s="74" t="str">
        <f>'[1]доходы главе '!A98</f>
        <v>000 117 15000 00 0000 150</v>
      </c>
      <c r="B62" s="74" t="str">
        <f>'[1]доходы главе '!B98</f>
        <v>Инициативные платежи</v>
      </c>
      <c r="C62" s="72">
        <v>0</v>
      </c>
      <c r="D62" s="72">
        <v>506.6</v>
      </c>
      <c r="E62" s="72">
        <v>505.2</v>
      </c>
      <c r="F62" s="72">
        <f>E62/E63*100</f>
        <v>0.11282749453282451</v>
      </c>
      <c r="G62" s="68">
        <v>0</v>
      </c>
      <c r="H62" s="68">
        <f t="shared" si="1"/>
        <v>99.7236478484011</v>
      </c>
    </row>
    <row r="63" spans="1:8" ht="31.5">
      <c r="A63" s="57"/>
      <c r="B63" s="67" t="s">
        <v>263</v>
      </c>
      <c r="C63" s="68">
        <f>C10</f>
        <v>525038</v>
      </c>
      <c r="D63" s="68">
        <f>D10</f>
        <v>555151.7999999999</v>
      </c>
      <c r="E63" s="68">
        <f>E10</f>
        <v>447763.19999999995</v>
      </c>
      <c r="F63" s="68">
        <f>E63/E74*100</f>
        <v>25.749387151023424</v>
      </c>
      <c r="G63" s="68">
        <f t="shared" si="0"/>
        <v>85.28205577501056</v>
      </c>
      <c r="H63" s="68">
        <f t="shared" si="1"/>
        <v>80.6559935498723</v>
      </c>
    </row>
    <row r="64" spans="1:8" ht="31.5">
      <c r="A64" s="57"/>
      <c r="B64" s="67" t="s">
        <v>264</v>
      </c>
      <c r="C64" s="68">
        <f>C69</f>
        <v>1921051.7000000002</v>
      </c>
      <c r="D64" s="68">
        <f>D69</f>
        <v>2139628</v>
      </c>
      <c r="E64" s="68">
        <f>E69</f>
        <v>1289664.9</v>
      </c>
      <c r="F64" s="68">
        <f>E64/E74*100</f>
        <v>74.16438154181922</v>
      </c>
      <c r="G64" s="68">
        <f t="shared" si="0"/>
        <v>67.13327392490268</v>
      </c>
      <c r="H64" s="68">
        <f t="shared" si="1"/>
        <v>60.27519269704826</v>
      </c>
    </row>
    <row r="65" spans="1:8" ht="31.5">
      <c r="A65" s="57" t="s">
        <v>265</v>
      </c>
      <c r="B65" s="73" t="s">
        <v>266</v>
      </c>
      <c r="C65" s="72">
        <v>236014.8</v>
      </c>
      <c r="D65" s="72">
        <v>252987.6</v>
      </c>
      <c r="E65" s="72">
        <v>131781</v>
      </c>
      <c r="F65" s="72">
        <f>E65/E69*100</f>
        <v>10.218235760312622</v>
      </c>
      <c r="G65" s="68">
        <f t="shared" si="0"/>
        <v>55.83590520594471</v>
      </c>
      <c r="H65" s="68">
        <f t="shared" si="1"/>
        <v>52.08990480165826</v>
      </c>
    </row>
    <row r="66" spans="1:8" ht="47.25">
      <c r="A66" s="57" t="s">
        <v>267</v>
      </c>
      <c r="B66" s="73" t="s">
        <v>268</v>
      </c>
      <c r="C66" s="72">
        <v>729003.3</v>
      </c>
      <c r="D66" s="72">
        <v>901844.8</v>
      </c>
      <c r="E66" s="72">
        <v>429570.5</v>
      </c>
      <c r="F66" s="72">
        <f>E66/E69*100</f>
        <v>33.30869127321369</v>
      </c>
      <c r="G66" s="68">
        <f t="shared" si="0"/>
        <v>58.925727771053985</v>
      </c>
      <c r="H66" s="68">
        <f t="shared" si="1"/>
        <v>47.63241968019331</v>
      </c>
    </row>
    <row r="67" spans="1:8" ht="31.5">
      <c r="A67" s="57" t="s">
        <v>269</v>
      </c>
      <c r="B67" s="73" t="s">
        <v>270</v>
      </c>
      <c r="C67" s="72">
        <v>920890.3</v>
      </c>
      <c r="D67" s="72">
        <v>931043.2</v>
      </c>
      <c r="E67" s="72">
        <v>698689.9</v>
      </c>
      <c r="F67" s="72">
        <f>E67/E69*100</f>
        <v>54.17608093389221</v>
      </c>
      <c r="G67" s="68">
        <f t="shared" si="0"/>
        <v>75.87113253337559</v>
      </c>
      <c r="H67" s="68">
        <f t="shared" si="1"/>
        <v>75.04376810871935</v>
      </c>
    </row>
    <row r="68" spans="1:8" ht="31.5">
      <c r="A68" s="57" t="s">
        <v>271</v>
      </c>
      <c r="B68" s="73" t="s">
        <v>272</v>
      </c>
      <c r="C68" s="72">
        <v>35143.3</v>
      </c>
      <c r="D68" s="72">
        <v>53752.4</v>
      </c>
      <c r="E68" s="72">
        <v>29623.5</v>
      </c>
      <c r="F68" s="72">
        <f>E68/E69*100</f>
        <v>2.2969920325814868</v>
      </c>
      <c r="G68" s="68">
        <f t="shared" si="0"/>
        <v>84.29344996058991</v>
      </c>
      <c r="H68" s="68">
        <f t="shared" si="1"/>
        <v>55.11102760062806</v>
      </c>
    </row>
    <row r="69" spans="1:8" ht="15.75">
      <c r="A69" s="57"/>
      <c r="B69" s="67" t="s">
        <v>273</v>
      </c>
      <c r="C69" s="68">
        <f>SUM(C65:C68)</f>
        <v>1921051.7000000002</v>
      </c>
      <c r="D69" s="68">
        <f>SUM(D65:D68)</f>
        <v>2139628</v>
      </c>
      <c r="E69" s="68">
        <f>SUM(E65:E68)</f>
        <v>1289664.9</v>
      </c>
      <c r="F69" s="68">
        <f>E69/E74*100</f>
        <v>74.16438154181922</v>
      </c>
      <c r="G69" s="68">
        <f t="shared" si="0"/>
        <v>67.13327392490268</v>
      </c>
      <c r="H69" s="68">
        <f t="shared" si="1"/>
        <v>60.27519269704826</v>
      </c>
    </row>
    <row r="70" spans="1:8" ht="47.25">
      <c r="A70" s="76" t="s">
        <v>274</v>
      </c>
      <c r="B70" s="73" t="s">
        <v>275</v>
      </c>
      <c r="C70" s="72">
        <v>0</v>
      </c>
      <c r="D70" s="72">
        <v>1648.9</v>
      </c>
      <c r="E70" s="72">
        <v>1644.4</v>
      </c>
      <c r="F70" s="72">
        <v>0</v>
      </c>
      <c r="G70" s="68">
        <v>0</v>
      </c>
      <c r="H70" s="68">
        <v>0</v>
      </c>
    </row>
    <row r="71" spans="1:8" ht="94.5">
      <c r="A71" s="76" t="s">
        <v>276</v>
      </c>
      <c r="B71" s="73" t="s">
        <v>277</v>
      </c>
      <c r="C71" s="72">
        <v>0</v>
      </c>
      <c r="D71" s="72">
        <v>0</v>
      </c>
      <c r="E71" s="72">
        <v>0</v>
      </c>
      <c r="F71" s="72">
        <v>0</v>
      </c>
      <c r="G71" s="68">
        <v>0</v>
      </c>
      <c r="H71" s="68">
        <v>0</v>
      </c>
    </row>
    <row r="72" spans="1:8" ht="78.75">
      <c r="A72" s="76" t="s">
        <v>278</v>
      </c>
      <c r="B72" s="73" t="s">
        <v>279</v>
      </c>
      <c r="C72" s="72">
        <v>0</v>
      </c>
      <c r="D72" s="72">
        <v>0</v>
      </c>
      <c r="E72" s="72">
        <v>-144.9</v>
      </c>
      <c r="F72" s="72">
        <v>0</v>
      </c>
      <c r="G72" s="68">
        <v>0</v>
      </c>
      <c r="H72" s="68">
        <v>0</v>
      </c>
    </row>
    <row r="73" spans="1:8" ht="31.5">
      <c r="A73" s="57"/>
      <c r="B73" s="67" t="s">
        <v>280</v>
      </c>
      <c r="C73" s="68">
        <f>C70+C72+C69+C71+C72</f>
        <v>1921051.7000000002</v>
      </c>
      <c r="D73" s="68">
        <f>D70+D72+D69+D71</f>
        <v>2141276.9</v>
      </c>
      <c r="E73" s="68">
        <f>E70+E72+E69+E71</f>
        <v>1291164.4</v>
      </c>
      <c r="F73" s="68">
        <f>E73/E74*100</f>
        <v>74.25061284897657</v>
      </c>
      <c r="G73" s="68">
        <f t="shared" si="0"/>
        <v>67.21133012713815</v>
      </c>
      <c r="H73" s="68">
        <f t="shared" si="1"/>
        <v>60.298805820022615</v>
      </c>
    </row>
    <row r="74" spans="1:8" ht="31.5">
      <c r="A74" s="79"/>
      <c r="B74" s="80" t="s">
        <v>281</v>
      </c>
      <c r="C74" s="68">
        <f>C63+C73</f>
        <v>2446089.7</v>
      </c>
      <c r="D74" s="68">
        <f>D63+D73</f>
        <v>2696428.6999999997</v>
      </c>
      <c r="E74" s="68">
        <f>E63+E73</f>
        <v>1738927.5999999999</v>
      </c>
      <c r="F74" s="79">
        <v>100</v>
      </c>
      <c r="G74" s="68">
        <f t="shared" si="0"/>
        <v>71.09009943502889</v>
      </c>
      <c r="H74" s="68">
        <f t="shared" si="1"/>
        <v>64.49002712365434</v>
      </c>
    </row>
  </sheetData>
  <sheetProtection/>
  <mergeCells count="3">
    <mergeCell ref="F1:H1"/>
    <mergeCell ref="A6:H7"/>
    <mergeCell ref="G8:H8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C2" sqref="C2:C4"/>
    </sheetView>
  </sheetViews>
  <sheetFormatPr defaultColWidth="9.140625" defaultRowHeight="12.75"/>
  <cols>
    <col min="2" max="2" width="16.00390625" style="0" customWidth="1"/>
    <col min="3" max="3" width="76.00390625" style="0" customWidth="1"/>
  </cols>
  <sheetData>
    <row r="1" spans="1:3" ht="15.75">
      <c r="A1" s="2"/>
      <c r="B1" s="2"/>
      <c r="C1" s="3" t="s">
        <v>108</v>
      </c>
    </row>
    <row r="2" spans="1:3" ht="15.75">
      <c r="A2" s="2"/>
      <c r="B2" s="2"/>
      <c r="C2" s="40" t="s">
        <v>325</v>
      </c>
    </row>
    <row r="3" spans="1:3" ht="15.75">
      <c r="A3" s="2"/>
      <c r="B3" s="2"/>
      <c r="C3" s="40" t="s">
        <v>146</v>
      </c>
    </row>
    <row r="4" spans="1:3" ht="15.75">
      <c r="A4" s="2"/>
      <c r="B4" s="2"/>
      <c r="C4" s="40" t="s">
        <v>326</v>
      </c>
    </row>
    <row r="5" spans="1:3" ht="15.75">
      <c r="A5" s="2"/>
      <c r="B5" s="2"/>
      <c r="C5" s="2"/>
    </row>
    <row r="6" spans="1:3" ht="18.75">
      <c r="A6" s="92" t="s">
        <v>128</v>
      </c>
      <c r="B6" s="92"/>
      <c r="C6" s="92"/>
    </row>
    <row r="7" spans="1:3" ht="18.75">
      <c r="A7" s="92" t="s">
        <v>286</v>
      </c>
      <c r="B7" s="92"/>
      <c r="C7" s="92"/>
    </row>
    <row r="8" spans="1:3" ht="15.75">
      <c r="A8" s="2"/>
      <c r="B8" s="19" t="s">
        <v>109</v>
      </c>
      <c r="C8" s="2"/>
    </row>
    <row r="9" spans="1:3" ht="31.5">
      <c r="A9" s="4" t="s">
        <v>1</v>
      </c>
      <c r="B9" s="4" t="s">
        <v>110</v>
      </c>
      <c r="C9" s="4" t="s">
        <v>111</v>
      </c>
    </row>
    <row r="10" spans="1:3" ht="31.5">
      <c r="A10" s="57" t="s">
        <v>96</v>
      </c>
      <c r="B10" s="88">
        <v>1105582</v>
      </c>
      <c r="C10" s="31" t="s">
        <v>287</v>
      </c>
    </row>
    <row r="11" spans="1:3" ht="31.5">
      <c r="A11" s="57" t="s">
        <v>96</v>
      </c>
      <c r="B11" s="88">
        <v>-247000</v>
      </c>
      <c r="C11" s="31" t="s">
        <v>302</v>
      </c>
    </row>
    <row r="12" spans="1:3" ht="31.5">
      <c r="A12" s="57" t="s">
        <v>97</v>
      </c>
      <c r="B12" s="58">
        <v>65800</v>
      </c>
      <c r="C12" s="31" t="s">
        <v>142</v>
      </c>
    </row>
    <row r="13" spans="1:3" ht="47.25">
      <c r="A13" s="57" t="s">
        <v>139</v>
      </c>
      <c r="B13" s="58">
        <v>14982600</v>
      </c>
      <c r="C13" s="31" t="s">
        <v>303</v>
      </c>
    </row>
    <row r="14" spans="1:3" ht="31.5">
      <c r="A14" s="57" t="s">
        <v>95</v>
      </c>
      <c r="B14" s="58">
        <v>15652260</v>
      </c>
      <c r="C14" s="31" t="s">
        <v>169</v>
      </c>
    </row>
    <row r="15" spans="1:3" ht="47.25">
      <c r="A15" s="57" t="s">
        <v>123</v>
      </c>
      <c r="B15" s="58">
        <v>20000000</v>
      </c>
      <c r="C15" s="31" t="s">
        <v>175</v>
      </c>
    </row>
    <row r="16" spans="1:3" ht="31.5">
      <c r="A16" s="57" t="s">
        <v>18</v>
      </c>
      <c r="B16" s="58">
        <v>32876000</v>
      </c>
      <c r="C16" s="31" t="s">
        <v>164</v>
      </c>
    </row>
    <row r="17" spans="1:3" ht="31.5">
      <c r="A17" s="57" t="s">
        <v>18</v>
      </c>
      <c r="B17" s="58">
        <v>17013100</v>
      </c>
      <c r="C17" s="31" t="s">
        <v>165</v>
      </c>
    </row>
    <row r="18" spans="1:3" ht="78.75">
      <c r="A18" s="57" t="s">
        <v>18</v>
      </c>
      <c r="B18" s="58">
        <v>-16377800</v>
      </c>
      <c r="C18" s="31" t="s">
        <v>163</v>
      </c>
    </row>
    <row r="19" spans="1:3" ht="31.5">
      <c r="A19" s="57" t="s">
        <v>124</v>
      </c>
      <c r="B19" s="58">
        <v>-17972000</v>
      </c>
      <c r="C19" s="31" t="s">
        <v>176</v>
      </c>
    </row>
    <row r="20" spans="1:3" ht="31.5">
      <c r="A20" s="57" t="s">
        <v>124</v>
      </c>
      <c r="B20" s="58">
        <v>2924800</v>
      </c>
      <c r="C20" s="31" t="s">
        <v>177</v>
      </c>
    </row>
    <row r="21" spans="1:3" ht="31.5">
      <c r="A21" s="57" t="s">
        <v>124</v>
      </c>
      <c r="B21" s="58">
        <v>70194900</v>
      </c>
      <c r="C21" s="31" t="s">
        <v>177</v>
      </c>
    </row>
    <row r="22" spans="1:3" ht="31.5">
      <c r="A22" s="57" t="s">
        <v>147</v>
      </c>
      <c r="B22" s="58">
        <v>1099700</v>
      </c>
      <c r="C22" s="31" t="s">
        <v>148</v>
      </c>
    </row>
    <row r="23" spans="1:3" ht="47.25">
      <c r="A23" s="57" t="s">
        <v>22</v>
      </c>
      <c r="B23" s="58">
        <v>4949190</v>
      </c>
      <c r="C23" s="31" t="s">
        <v>304</v>
      </c>
    </row>
    <row r="24" spans="1:3" ht="63">
      <c r="A24" s="57" t="s">
        <v>22</v>
      </c>
      <c r="B24" s="58">
        <v>180000</v>
      </c>
      <c r="C24" s="31" t="s">
        <v>298</v>
      </c>
    </row>
    <row r="25" spans="1:3" ht="47.25">
      <c r="A25" s="57" t="s">
        <v>22</v>
      </c>
      <c r="B25" s="58">
        <v>52856650</v>
      </c>
      <c r="C25" s="31" t="s">
        <v>288</v>
      </c>
    </row>
    <row r="26" spans="1:3" ht="141.75">
      <c r="A26" s="57" t="s">
        <v>24</v>
      </c>
      <c r="B26" s="58">
        <v>1423200</v>
      </c>
      <c r="C26" s="31" t="s">
        <v>178</v>
      </c>
    </row>
    <row r="27" spans="1:3" ht="94.5">
      <c r="A27" s="57" t="s">
        <v>24</v>
      </c>
      <c r="B27" s="58">
        <v>-3976280</v>
      </c>
      <c r="C27" s="31" t="s">
        <v>305</v>
      </c>
    </row>
    <row r="28" spans="1:3" ht="78.75">
      <c r="A28" s="57" t="s">
        <v>24</v>
      </c>
      <c r="B28" s="58">
        <v>18647790</v>
      </c>
      <c r="C28" s="31" t="s">
        <v>306</v>
      </c>
    </row>
    <row r="29" spans="1:3" ht="47.25">
      <c r="A29" s="57" t="s">
        <v>24</v>
      </c>
      <c r="B29" s="58">
        <v>293000</v>
      </c>
      <c r="C29" s="31" t="s">
        <v>307</v>
      </c>
    </row>
    <row r="30" spans="1:3" ht="15.75">
      <c r="A30" s="57" t="s">
        <v>28</v>
      </c>
      <c r="B30" s="58">
        <v>-80000000</v>
      </c>
      <c r="C30" s="31" t="s">
        <v>299</v>
      </c>
    </row>
    <row r="31" spans="1:3" ht="31.5">
      <c r="A31" s="57" t="s">
        <v>33</v>
      </c>
      <c r="B31" s="58">
        <v>1252770</v>
      </c>
      <c r="C31" s="31" t="s">
        <v>166</v>
      </c>
    </row>
    <row r="32" spans="1:3" ht="47.25">
      <c r="A32" s="57" t="s">
        <v>35</v>
      </c>
      <c r="B32" s="58">
        <v>-1022000</v>
      </c>
      <c r="C32" s="31" t="s">
        <v>179</v>
      </c>
    </row>
    <row r="33" spans="1:3" ht="47.25">
      <c r="A33" s="57" t="s">
        <v>35</v>
      </c>
      <c r="B33" s="58">
        <v>-9500</v>
      </c>
      <c r="C33" s="31" t="s">
        <v>308</v>
      </c>
    </row>
    <row r="34" spans="1:3" ht="47.25">
      <c r="A34" s="57" t="s">
        <v>35</v>
      </c>
      <c r="B34" s="58">
        <v>-600300</v>
      </c>
      <c r="C34" s="31" t="s">
        <v>180</v>
      </c>
    </row>
    <row r="35" spans="1:3" ht="63">
      <c r="A35" s="57" t="s">
        <v>35</v>
      </c>
      <c r="B35" s="58">
        <v>-27500</v>
      </c>
      <c r="C35" s="31" t="s">
        <v>309</v>
      </c>
    </row>
    <row r="36" spans="1:3" ht="78.75">
      <c r="A36" s="57" t="s">
        <v>35</v>
      </c>
      <c r="B36" s="58">
        <v>213000</v>
      </c>
      <c r="C36" s="31" t="s">
        <v>181</v>
      </c>
    </row>
    <row r="37" spans="1:3" ht="31.5">
      <c r="A37" s="57" t="s">
        <v>35</v>
      </c>
      <c r="B37" s="58">
        <v>17300</v>
      </c>
      <c r="C37" s="31" t="s">
        <v>310</v>
      </c>
    </row>
    <row r="38" spans="1:3" ht="47.25">
      <c r="A38" s="57" t="s">
        <v>35</v>
      </c>
      <c r="B38" s="58">
        <v>3829900</v>
      </c>
      <c r="C38" s="31" t="s">
        <v>311</v>
      </c>
    </row>
    <row r="39" spans="1:3" ht="63">
      <c r="A39" s="57" t="s">
        <v>35</v>
      </c>
      <c r="B39" s="58">
        <v>150000</v>
      </c>
      <c r="C39" s="31" t="s">
        <v>312</v>
      </c>
    </row>
    <row r="40" spans="1:3" ht="94.5">
      <c r="A40" s="57" t="s">
        <v>35</v>
      </c>
      <c r="B40" s="58">
        <v>-400000</v>
      </c>
      <c r="C40" s="31" t="s">
        <v>313</v>
      </c>
    </row>
    <row r="41" spans="1:3" ht="47.25">
      <c r="A41" s="57" t="s">
        <v>35</v>
      </c>
      <c r="B41" s="58">
        <v>45500</v>
      </c>
      <c r="C41" s="31" t="s">
        <v>182</v>
      </c>
    </row>
    <row r="42" spans="1:3" ht="78.75">
      <c r="A42" s="57" t="s">
        <v>37</v>
      </c>
      <c r="B42" s="58">
        <v>1669100</v>
      </c>
      <c r="C42" s="31" t="s">
        <v>314</v>
      </c>
    </row>
    <row r="43" spans="1:3" ht="94.5">
      <c r="A43" s="57" t="s">
        <v>37</v>
      </c>
      <c r="B43" s="58">
        <v>-1369600</v>
      </c>
      <c r="C43" s="31" t="s">
        <v>315</v>
      </c>
    </row>
    <row r="44" spans="1:3" ht="63">
      <c r="A44" s="57" t="s">
        <v>37</v>
      </c>
      <c r="B44" s="58">
        <v>523100</v>
      </c>
      <c r="C44" s="31" t="s">
        <v>316</v>
      </c>
    </row>
    <row r="45" spans="1:3" ht="47.25">
      <c r="A45" s="57" t="s">
        <v>37</v>
      </c>
      <c r="B45" s="58">
        <v>1191350</v>
      </c>
      <c r="C45" s="31" t="s">
        <v>168</v>
      </c>
    </row>
    <row r="46" spans="1:3" ht="126">
      <c r="A46" s="57" t="s">
        <v>37</v>
      </c>
      <c r="B46" s="58">
        <v>10260083.33</v>
      </c>
      <c r="C46" s="31" t="s">
        <v>183</v>
      </c>
    </row>
    <row r="47" spans="1:3" ht="31.5">
      <c r="A47" s="57" t="s">
        <v>37</v>
      </c>
      <c r="B47" s="58">
        <v>-8300000</v>
      </c>
      <c r="C47" s="31" t="s">
        <v>184</v>
      </c>
    </row>
    <row r="48" spans="1:3" ht="63">
      <c r="A48" s="57" t="s">
        <v>37</v>
      </c>
      <c r="B48" s="58">
        <v>350000</v>
      </c>
      <c r="C48" s="31" t="s">
        <v>317</v>
      </c>
    </row>
    <row r="49" spans="1:3" ht="47.25">
      <c r="A49" s="57" t="s">
        <v>37</v>
      </c>
      <c r="B49" s="58">
        <v>-19437333.33</v>
      </c>
      <c r="C49" s="31" t="s">
        <v>185</v>
      </c>
    </row>
    <row r="50" spans="1:3" ht="47.25">
      <c r="A50" s="57" t="s">
        <v>37</v>
      </c>
      <c r="B50" s="58">
        <v>-900000</v>
      </c>
      <c r="C50" s="31" t="s">
        <v>318</v>
      </c>
    </row>
    <row r="51" spans="1:3" ht="15.75">
      <c r="A51" s="57" t="s">
        <v>39</v>
      </c>
      <c r="B51" s="58">
        <v>17350</v>
      </c>
      <c r="C51" s="31" t="s">
        <v>319</v>
      </c>
    </row>
    <row r="52" spans="1:3" ht="94.5">
      <c r="A52" s="57" t="s">
        <v>39</v>
      </c>
      <c r="B52" s="58">
        <v>722000</v>
      </c>
      <c r="C52" s="31" t="s">
        <v>167</v>
      </c>
    </row>
    <row r="53" spans="1:3" ht="78.75">
      <c r="A53" s="57" t="s">
        <v>39</v>
      </c>
      <c r="B53" s="58">
        <v>868000</v>
      </c>
      <c r="C53" s="31" t="s">
        <v>186</v>
      </c>
    </row>
    <row r="54" spans="1:3" ht="31.5">
      <c r="A54" s="57" t="s">
        <v>39</v>
      </c>
      <c r="B54" s="58">
        <v>202630</v>
      </c>
      <c r="C54" s="31" t="s">
        <v>320</v>
      </c>
    </row>
    <row r="55" spans="1:3" ht="63">
      <c r="A55" s="57" t="s">
        <v>39</v>
      </c>
      <c r="B55" s="58">
        <v>615100</v>
      </c>
      <c r="C55" s="31" t="s">
        <v>149</v>
      </c>
    </row>
    <row r="56" spans="1:3" ht="31.5">
      <c r="A56" s="57" t="s">
        <v>39</v>
      </c>
      <c r="B56" s="58">
        <v>333120</v>
      </c>
      <c r="C56" s="31" t="s">
        <v>150</v>
      </c>
    </row>
    <row r="57" spans="1:3" ht="47.25">
      <c r="A57" s="57" t="s">
        <v>41</v>
      </c>
      <c r="B57" s="58">
        <v>-3875000</v>
      </c>
      <c r="C57" s="31" t="s">
        <v>187</v>
      </c>
    </row>
    <row r="58" spans="1:3" ht="31.5">
      <c r="A58" s="57" t="s">
        <v>41</v>
      </c>
      <c r="B58" s="58">
        <v>100000</v>
      </c>
      <c r="C58" s="31" t="s">
        <v>188</v>
      </c>
    </row>
    <row r="59" spans="1:3" ht="47.25">
      <c r="A59" s="57" t="s">
        <v>41</v>
      </c>
      <c r="B59" s="58">
        <v>78200</v>
      </c>
      <c r="C59" s="31" t="s">
        <v>300</v>
      </c>
    </row>
    <row r="60" spans="1:3" ht="47.25">
      <c r="A60" s="57" t="s">
        <v>41</v>
      </c>
      <c r="B60" s="58">
        <v>78200</v>
      </c>
      <c r="C60" s="31" t="s">
        <v>301</v>
      </c>
    </row>
    <row r="61" spans="1:3" ht="78.75">
      <c r="A61" s="57" t="s">
        <v>41</v>
      </c>
      <c r="B61" s="58">
        <v>917400</v>
      </c>
      <c r="C61" s="31" t="s">
        <v>171</v>
      </c>
    </row>
    <row r="62" spans="1:3" ht="47.25">
      <c r="A62" s="57" t="s">
        <v>41</v>
      </c>
      <c r="B62" s="58">
        <v>321300</v>
      </c>
      <c r="C62" s="31" t="s">
        <v>170</v>
      </c>
    </row>
    <row r="63" spans="1:3" ht="15.75">
      <c r="A63" s="57" t="s">
        <v>141</v>
      </c>
      <c r="B63" s="58">
        <v>78097860</v>
      </c>
      <c r="C63" s="31" t="s">
        <v>321</v>
      </c>
    </row>
    <row r="64" spans="1:3" ht="15.75">
      <c r="A64" s="12"/>
      <c r="B64" s="61">
        <f>SUM(B65+B67+B70+B72)</f>
        <v>13987065</v>
      </c>
      <c r="C64" s="41" t="s">
        <v>151</v>
      </c>
    </row>
    <row r="65" spans="1:3" ht="15.75">
      <c r="A65" s="29"/>
      <c r="B65" s="62">
        <f>SUM(B66)</f>
        <v>9473000</v>
      </c>
      <c r="C65" s="44" t="s">
        <v>153</v>
      </c>
    </row>
    <row r="66" spans="1:3" ht="47.25">
      <c r="A66" s="29" t="s">
        <v>96</v>
      </c>
      <c r="B66" s="63">
        <v>9473000</v>
      </c>
      <c r="C66" s="45" t="s">
        <v>154</v>
      </c>
    </row>
    <row r="67" spans="1:3" ht="15.75">
      <c r="A67" s="29"/>
      <c r="B67" s="62">
        <f>SUM(B68:B69)</f>
        <v>68800</v>
      </c>
      <c r="C67" s="55" t="s">
        <v>291</v>
      </c>
    </row>
    <row r="68" spans="1:3" ht="31.5">
      <c r="A68" s="29" t="s">
        <v>26</v>
      </c>
      <c r="B68" s="63">
        <v>58500</v>
      </c>
      <c r="C68" s="56" t="s">
        <v>290</v>
      </c>
    </row>
    <row r="69" spans="1:3" ht="15.75">
      <c r="A69" s="29" t="s">
        <v>28</v>
      </c>
      <c r="B69" s="63">
        <v>10300</v>
      </c>
      <c r="C69" s="56" t="s">
        <v>289</v>
      </c>
    </row>
    <row r="70" spans="1:3" ht="15.75">
      <c r="A70" s="29"/>
      <c r="B70" s="62">
        <f>SUM(B71)</f>
        <v>297465</v>
      </c>
      <c r="C70" s="55" t="s">
        <v>292</v>
      </c>
    </row>
    <row r="71" spans="1:3" ht="15.75">
      <c r="A71" s="29" t="s">
        <v>97</v>
      </c>
      <c r="B71" s="63">
        <v>297465</v>
      </c>
      <c r="C71" s="56" t="s">
        <v>294</v>
      </c>
    </row>
    <row r="72" spans="1:3" ht="15.75">
      <c r="A72" s="29"/>
      <c r="B72" s="62">
        <f>SUM(B73)</f>
        <v>4147800</v>
      </c>
      <c r="C72" s="55" t="s">
        <v>293</v>
      </c>
    </row>
    <row r="73" spans="1:3" ht="31.5">
      <c r="A73" s="29" t="s">
        <v>96</v>
      </c>
      <c r="B73" s="63">
        <v>4147800</v>
      </c>
      <c r="C73" s="56" t="s">
        <v>295</v>
      </c>
    </row>
    <row r="74" spans="1:3" ht="15.75">
      <c r="A74" s="29"/>
      <c r="B74" s="85">
        <f>B75+B78+B80</f>
        <v>2985700</v>
      </c>
      <c r="C74" s="84" t="s">
        <v>282</v>
      </c>
    </row>
    <row r="75" spans="1:3" ht="15.75">
      <c r="A75" s="42"/>
      <c r="B75" s="62">
        <f>SUM(B76:B77)</f>
        <v>728500</v>
      </c>
      <c r="C75" s="43" t="s">
        <v>152</v>
      </c>
    </row>
    <row r="76" spans="1:3" ht="47.25">
      <c r="A76" s="42">
        <v>1105</v>
      </c>
      <c r="B76" s="63">
        <v>316364.34</v>
      </c>
      <c r="C76" s="38" t="s">
        <v>174</v>
      </c>
    </row>
    <row r="77" spans="1:3" ht="78.75">
      <c r="A77" s="29" t="s">
        <v>144</v>
      </c>
      <c r="B77" s="63">
        <v>412135.66</v>
      </c>
      <c r="C77" s="30" t="s">
        <v>143</v>
      </c>
    </row>
    <row r="78" spans="1:3" ht="15.75">
      <c r="A78" s="29"/>
      <c r="B78" s="62">
        <f>SUM(B79)</f>
        <v>1107200</v>
      </c>
      <c r="C78" s="55" t="s">
        <v>172</v>
      </c>
    </row>
    <row r="79" spans="1:3" ht="31.5">
      <c r="A79" s="29" t="s">
        <v>35</v>
      </c>
      <c r="B79" s="63">
        <v>1107200</v>
      </c>
      <c r="C79" s="56" t="s">
        <v>173</v>
      </c>
    </row>
    <row r="80" spans="1:3" ht="15.75">
      <c r="A80" s="29"/>
      <c r="B80" s="62">
        <f>SUM(B81)</f>
        <v>1150000</v>
      </c>
      <c r="C80" s="55" t="s">
        <v>296</v>
      </c>
    </row>
    <row r="81" spans="1:3" ht="15.75">
      <c r="A81" s="29" t="s">
        <v>24</v>
      </c>
      <c r="B81" s="63">
        <v>1150000</v>
      </c>
      <c r="C81" s="56" t="s">
        <v>297</v>
      </c>
    </row>
    <row r="82" spans="1:3" ht="15.75">
      <c r="A82" s="28" t="s">
        <v>130</v>
      </c>
      <c r="B82" s="37">
        <f>SUM(B10:B63)+B74+B64</f>
        <v>218576287</v>
      </c>
      <c r="C82" s="12"/>
    </row>
  </sheetData>
  <sheetProtection/>
  <mergeCells count="2">
    <mergeCell ref="A6:C6"/>
    <mergeCell ref="A7:C7"/>
  </mergeCells>
  <printOptions/>
  <pageMargins left="0.7086614173228347" right="0.7086614173228347" top="0.52" bottom="0.35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F2" sqref="F2:F4"/>
    </sheetView>
  </sheetViews>
  <sheetFormatPr defaultColWidth="9.140625" defaultRowHeight="12.75"/>
  <cols>
    <col min="2" max="2" width="43.421875" style="0" customWidth="1"/>
    <col min="3" max="3" width="13.421875" style="0" bestFit="1" customWidth="1"/>
    <col min="4" max="4" width="13.00390625" style="0" customWidth="1"/>
    <col min="5" max="5" width="9.57421875" style="0" customWidth="1"/>
    <col min="6" max="6" width="10.28125" style="0" customWidth="1"/>
  </cols>
  <sheetData>
    <row r="1" spans="1:6" ht="15.75">
      <c r="A1" s="2"/>
      <c r="B1" s="2"/>
      <c r="C1" s="2"/>
      <c r="D1" s="25"/>
      <c r="E1" s="93" t="s">
        <v>60</v>
      </c>
      <c r="F1" s="93"/>
    </row>
    <row r="2" spans="1:6" ht="15.75">
      <c r="A2" s="2"/>
      <c r="B2" s="2"/>
      <c r="C2" s="2"/>
      <c r="D2" s="25"/>
      <c r="E2" s="39"/>
      <c r="F2" s="40" t="s">
        <v>325</v>
      </c>
    </row>
    <row r="3" spans="1:6" ht="15.75" customHeight="1">
      <c r="A3" s="2"/>
      <c r="B3" s="2"/>
      <c r="C3" s="2"/>
      <c r="D3" s="25"/>
      <c r="E3" s="39"/>
      <c r="F3" s="40" t="s">
        <v>146</v>
      </c>
    </row>
    <row r="4" spans="1:6" ht="18.75" customHeight="1">
      <c r="A4" s="2"/>
      <c r="B4" s="2"/>
      <c r="C4" s="2"/>
      <c r="D4" s="25"/>
      <c r="E4" s="39"/>
      <c r="F4" s="40" t="s">
        <v>326</v>
      </c>
    </row>
    <row r="5" spans="1:5" ht="15.75">
      <c r="A5" s="2"/>
      <c r="B5" s="2"/>
      <c r="C5" s="2"/>
      <c r="D5" s="3"/>
      <c r="E5" s="3"/>
    </row>
    <row r="6" spans="1:6" ht="26.25" customHeight="1">
      <c r="A6" s="94" t="s">
        <v>125</v>
      </c>
      <c r="B6" s="94"/>
      <c r="C6" s="94"/>
      <c r="D6" s="94"/>
      <c r="E6" s="94"/>
      <c r="F6" s="94"/>
    </row>
    <row r="7" spans="1:6" ht="21" customHeight="1">
      <c r="A7" s="94" t="s">
        <v>322</v>
      </c>
      <c r="B7" s="94"/>
      <c r="C7" s="94"/>
      <c r="D7" s="94"/>
      <c r="E7" s="94"/>
      <c r="F7" s="94"/>
    </row>
    <row r="8" spans="1:5" ht="19.5" customHeight="1">
      <c r="A8" s="93" t="s">
        <v>61</v>
      </c>
      <c r="B8" s="93"/>
      <c r="C8" s="93"/>
      <c r="D8" s="93"/>
      <c r="E8" s="93"/>
    </row>
    <row r="9" spans="1:5" ht="21" customHeight="1">
      <c r="A9" s="2"/>
      <c r="B9" s="2"/>
      <c r="C9" s="2"/>
      <c r="D9" s="2"/>
      <c r="E9" s="3" t="s">
        <v>86</v>
      </c>
    </row>
    <row r="10" spans="1:6" ht="47.25">
      <c r="A10" s="6" t="s">
        <v>1</v>
      </c>
      <c r="B10" s="6" t="s">
        <v>2</v>
      </c>
      <c r="C10" s="6" t="s">
        <v>50</v>
      </c>
      <c r="D10" s="6" t="s">
        <v>51</v>
      </c>
      <c r="E10" s="6" t="s">
        <v>49</v>
      </c>
      <c r="F10" s="6" t="s">
        <v>88</v>
      </c>
    </row>
    <row r="11" spans="1:7" ht="15.75">
      <c r="A11" s="4" t="s">
        <v>52</v>
      </c>
      <c r="B11" s="47" t="s">
        <v>42</v>
      </c>
      <c r="C11" s="32">
        <f>SUM(C12:C19)</f>
        <v>119930.6</v>
      </c>
      <c r="D11" s="32">
        <f>SUM(D12:D19)</f>
        <v>80699.9</v>
      </c>
      <c r="E11" s="32">
        <f aca="true" t="shared" si="0" ref="E11:E16">SUM(D11/C11*100)</f>
        <v>67.28883204119715</v>
      </c>
      <c r="F11" s="60">
        <f>SUM(D11/12984.508)</f>
        <v>6.215091091630118</v>
      </c>
      <c r="G11" s="59"/>
    </row>
    <row r="12" spans="1:6" ht="63">
      <c r="A12" s="6" t="s">
        <v>3</v>
      </c>
      <c r="B12" s="7" t="s">
        <v>4</v>
      </c>
      <c r="C12" s="34">
        <v>2206.9</v>
      </c>
      <c r="D12" s="34">
        <v>1758.6</v>
      </c>
      <c r="E12" s="34">
        <f t="shared" si="0"/>
        <v>79.68643798994063</v>
      </c>
      <c r="F12" s="35">
        <f aca="true" t="shared" si="1" ref="F12:F59">SUM(D12/12984.508)</f>
        <v>0.13543832388566435</v>
      </c>
    </row>
    <row r="13" spans="1:6" ht="78.75">
      <c r="A13" s="6" t="s">
        <v>5</v>
      </c>
      <c r="B13" s="7" t="s">
        <v>6</v>
      </c>
      <c r="C13" s="34">
        <v>4291.8</v>
      </c>
      <c r="D13" s="34">
        <v>2970.5</v>
      </c>
      <c r="E13" s="34">
        <f t="shared" si="0"/>
        <v>69.21338366186681</v>
      </c>
      <c r="F13" s="35">
        <f t="shared" si="1"/>
        <v>0.22877262657930514</v>
      </c>
    </row>
    <row r="14" spans="1:6" ht="94.5">
      <c r="A14" s="6" t="s">
        <v>7</v>
      </c>
      <c r="B14" s="7" t="s">
        <v>8</v>
      </c>
      <c r="C14" s="34">
        <v>48029.1</v>
      </c>
      <c r="D14" s="34">
        <v>36272.1</v>
      </c>
      <c r="E14" s="34">
        <f t="shared" si="0"/>
        <v>75.52109033898199</v>
      </c>
      <c r="F14" s="35">
        <f t="shared" si="1"/>
        <v>2.7934905196253874</v>
      </c>
    </row>
    <row r="15" spans="1:6" ht="15.75">
      <c r="A15" s="6" t="s">
        <v>132</v>
      </c>
      <c r="B15" s="24" t="s">
        <v>131</v>
      </c>
      <c r="C15" s="34">
        <v>1.4</v>
      </c>
      <c r="D15" s="34">
        <v>0</v>
      </c>
      <c r="E15" s="34">
        <f t="shared" si="0"/>
        <v>0</v>
      </c>
      <c r="F15" s="35">
        <f t="shared" si="1"/>
        <v>0</v>
      </c>
    </row>
    <row r="16" spans="1:6" ht="63">
      <c r="A16" s="6" t="s">
        <v>9</v>
      </c>
      <c r="B16" s="7" t="s">
        <v>10</v>
      </c>
      <c r="C16" s="34">
        <v>25138.7</v>
      </c>
      <c r="D16" s="34">
        <v>17738.7</v>
      </c>
      <c r="E16" s="34">
        <f t="shared" si="0"/>
        <v>70.56331472987864</v>
      </c>
      <c r="F16" s="35">
        <f t="shared" si="1"/>
        <v>1.3661434072049554</v>
      </c>
    </row>
    <row r="17" spans="1:6" ht="31.5">
      <c r="A17" s="6" t="s">
        <v>145</v>
      </c>
      <c r="B17" s="7" t="s">
        <v>162</v>
      </c>
      <c r="C17" s="34">
        <v>850.1</v>
      </c>
      <c r="D17" s="34">
        <v>850.1</v>
      </c>
      <c r="E17" s="34">
        <v>0</v>
      </c>
      <c r="F17" s="35">
        <f t="shared" si="1"/>
        <v>0.06547032817878044</v>
      </c>
    </row>
    <row r="18" spans="1:6" ht="15.75">
      <c r="A18" s="6" t="s">
        <v>11</v>
      </c>
      <c r="B18" s="7" t="s">
        <v>12</v>
      </c>
      <c r="C18" s="34">
        <v>378.2</v>
      </c>
      <c r="D18" s="34">
        <v>0</v>
      </c>
      <c r="E18" s="34">
        <v>0</v>
      </c>
      <c r="F18" s="35">
        <f t="shared" si="1"/>
        <v>0</v>
      </c>
    </row>
    <row r="19" spans="1:6" ht="15.75">
      <c r="A19" s="6" t="s">
        <v>96</v>
      </c>
      <c r="B19" s="7" t="s">
        <v>13</v>
      </c>
      <c r="C19" s="34">
        <v>39034.4</v>
      </c>
      <c r="D19" s="34">
        <v>21109.9</v>
      </c>
      <c r="E19" s="34">
        <f aca="true" t="shared" si="2" ref="E19:E60">SUM(D19/C19*100)</f>
        <v>54.08024716660177</v>
      </c>
      <c r="F19" s="35">
        <f t="shared" si="1"/>
        <v>1.6257758861560254</v>
      </c>
    </row>
    <row r="20" spans="1:7" ht="15.75">
      <c r="A20" s="4" t="s">
        <v>90</v>
      </c>
      <c r="B20" s="48" t="s">
        <v>91</v>
      </c>
      <c r="C20" s="32">
        <f>SUM(C21)</f>
        <v>3622.7</v>
      </c>
      <c r="D20" s="32">
        <f>SUM(D21)</f>
        <v>2717.1</v>
      </c>
      <c r="E20" s="32">
        <f t="shared" si="2"/>
        <v>75.00207027907362</v>
      </c>
      <c r="F20" s="33">
        <f>SUM(F21)</f>
        <v>0.20925706233921224</v>
      </c>
      <c r="G20" s="59"/>
    </row>
    <row r="21" spans="1:6" ht="31.5">
      <c r="A21" s="6" t="s">
        <v>92</v>
      </c>
      <c r="B21" s="24" t="s">
        <v>93</v>
      </c>
      <c r="C21" s="34">
        <v>3622.7</v>
      </c>
      <c r="D21" s="34">
        <v>2717.1</v>
      </c>
      <c r="E21" s="34">
        <f t="shared" si="2"/>
        <v>75.00207027907362</v>
      </c>
      <c r="F21" s="35">
        <f t="shared" si="1"/>
        <v>0.20925706233921224</v>
      </c>
    </row>
    <row r="22" spans="1:7" ht="31.5">
      <c r="A22" s="4" t="s">
        <v>53</v>
      </c>
      <c r="B22" s="47" t="s">
        <v>47</v>
      </c>
      <c r="C22" s="32">
        <f>SUM(C23:C25)</f>
        <v>29845.7</v>
      </c>
      <c r="D22" s="32">
        <f>SUM(D23:D25)</f>
        <v>6689.700000000001</v>
      </c>
      <c r="E22" s="32">
        <f t="shared" si="2"/>
        <v>22.414284134732977</v>
      </c>
      <c r="F22" s="33">
        <f>SUM(F23:F25)</f>
        <v>0.5152062750471562</v>
      </c>
      <c r="G22" s="59"/>
    </row>
    <row r="23" spans="1:6" ht="15.75">
      <c r="A23" s="6" t="s">
        <v>97</v>
      </c>
      <c r="B23" s="7" t="s">
        <v>98</v>
      </c>
      <c r="C23" s="34">
        <v>2276.3</v>
      </c>
      <c r="D23" s="34">
        <v>1620.8</v>
      </c>
      <c r="E23" s="34">
        <f t="shared" si="2"/>
        <v>71.20326846197777</v>
      </c>
      <c r="F23" s="35">
        <f t="shared" si="1"/>
        <v>0.12482567687585852</v>
      </c>
    </row>
    <row r="24" spans="1:6" ht="15.75">
      <c r="A24" s="6" t="s">
        <v>94</v>
      </c>
      <c r="B24" s="30" t="s">
        <v>155</v>
      </c>
      <c r="C24" s="34">
        <v>783</v>
      </c>
      <c r="D24" s="34">
        <v>399.3</v>
      </c>
      <c r="E24" s="34">
        <f>SUM(D24/C24*100)</f>
        <v>50.996168582375475</v>
      </c>
      <c r="F24" s="35">
        <f t="shared" si="1"/>
        <v>0.030752031574858285</v>
      </c>
    </row>
    <row r="25" spans="1:6" ht="63">
      <c r="A25" s="6" t="s">
        <v>135</v>
      </c>
      <c r="B25" s="7" t="s">
        <v>137</v>
      </c>
      <c r="C25" s="34">
        <v>26786.4</v>
      </c>
      <c r="D25" s="34">
        <v>4669.6</v>
      </c>
      <c r="E25" s="34">
        <f t="shared" si="2"/>
        <v>17.432727055520715</v>
      </c>
      <c r="F25" s="35">
        <f t="shared" si="1"/>
        <v>0.35962856659643944</v>
      </c>
    </row>
    <row r="26" spans="1:7" ht="15.75">
      <c r="A26" s="4" t="s">
        <v>54</v>
      </c>
      <c r="B26" s="47" t="s">
        <v>43</v>
      </c>
      <c r="C26" s="32">
        <f>SUM(C27:C31)</f>
        <v>143192.19999999998</v>
      </c>
      <c r="D26" s="32">
        <f>SUM(D27:D31)</f>
        <v>63189.100000000006</v>
      </c>
      <c r="E26" s="32">
        <f t="shared" si="2"/>
        <v>44.128870147955</v>
      </c>
      <c r="F26" s="32">
        <f>SUM(F27:F31)</f>
        <v>4.866499369864457</v>
      </c>
      <c r="G26" s="59"/>
    </row>
    <row r="27" spans="1:6" ht="15.75">
      <c r="A27" s="6" t="s">
        <v>106</v>
      </c>
      <c r="B27" s="7" t="s">
        <v>156</v>
      </c>
      <c r="C27" s="34">
        <v>1123.3</v>
      </c>
      <c r="D27" s="34">
        <v>400.9</v>
      </c>
      <c r="E27" s="34">
        <f t="shared" si="2"/>
        <v>35.68948633490608</v>
      </c>
      <c r="F27" s="35">
        <f t="shared" si="1"/>
        <v>0.03087525534275153</v>
      </c>
    </row>
    <row r="28" spans="1:6" ht="15.75">
      <c r="A28" s="6" t="s">
        <v>14</v>
      </c>
      <c r="B28" s="7" t="s">
        <v>15</v>
      </c>
      <c r="C28" s="34">
        <v>4351.4</v>
      </c>
      <c r="D28" s="34">
        <v>3419.5</v>
      </c>
      <c r="E28" s="34">
        <f t="shared" si="2"/>
        <v>78.58390403088661</v>
      </c>
      <c r="F28" s="35">
        <f t="shared" si="1"/>
        <v>0.2633522964443474</v>
      </c>
    </row>
    <row r="29" spans="1:6" ht="15.75">
      <c r="A29" s="6" t="s">
        <v>139</v>
      </c>
      <c r="B29" s="7" t="s">
        <v>138</v>
      </c>
      <c r="C29" s="34">
        <v>27020.1</v>
      </c>
      <c r="D29" s="34">
        <v>8015.9</v>
      </c>
      <c r="E29" s="34">
        <f>SUM(D29/C29*100)</f>
        <v>29.66643350690782</v>
      </c>
      <c r="F29" s="35">
        <f t="shared" si="1"/>
        <v>0.6173433756596707</v>
      </c>
    </row>
    <row r="30" spans="1:6" ht="15.75">
      <c r="A30" s="6" t="s">
        <v>95</v>
      </c>
      <c r="B30" s="24" t="s">
        <v>99</v>
      </c>
      <c r="C30" s="34">
        <v>110482.4</v>
      </c>
      <c r="D30" s="34">
        <v>51352.8</v>
      </c>
      <c r="E30" s="34">
        <f t="shared" si="2"/>
        <v>46.480525404951386</v>
      </c>
      <c r="F30" s="35">
        <f t="shared" si="1"/>
        <v>3.9549284424176876</v>
      </c>
    </row>
    <row r="31" spans="1:6" ht="31.5">
      <c r="A31" s="6" t="s">
        <v>16</v>
      </c>
      <c r="B31" s="7" t="s">
        <v>17</v>
      </c>
      <c r="C31" s="34">
        <v>215</v>
      </c>
      <c r="D31" s="34">
        <v>0</v>
      </c>
      <c r="E31" s="34">
        <f t="shared" si="2"/>
        <v>0</v>
      </c>
      <c r="F31" s="35">
        <f t="shared" si="1"/>
        <v>0</v>
      </c>
    </row>
    <row r="32" spans="1:7" ht="15.75">
      <c r="A32" s="4" t="s">
        <v>55</v>
      </c>
      <c r="B32" s="47" t="s">
        <v>44</v>
      </c>
      <c r="C32" s="32">
        <f>SUM(C33:C36)</f>
        <v>268493.4</v>
      </c>
      <c r="D32" s="32">
        <f>SUM(D33:D36)</f>
        <v>127353.20000000001</v>
      </c>
      <c r="E32" s="32">
        <f t="shared" si="2"/>
        <v>47.43252534326729</v>
      </c>
      <c r="F32" s="33">
        <f>SUM(F33:F36)</f>
        <v>9.80808822328886</v>
      </c>
      <c r="G32" s="59"/>
    </row>
    <row r="33" spans="1:6" ht="15.75">
      <c r="A33" s="6" t="s">
        <v>123</v>
      </c>
      <c r="B33" s="24" t="s">
        <v>121</v>
      </c>
      <c r="C33" s="34">
        <v>20320</v>
      </c>
      <c r="D33" s="34">
        <v>20180.9</v>
      </c>
      <c r="E33" s="34">
        <f t="shared" si="2"/>
        <v>99.31545275590553</v>
      </c>
      <c r="F33" s="35">
        <f t="shared" si="1"/>
        <v>1.5542290859230092</v>
      </c>
    </row>
    <row r="34" spans="1:6" ht="15.75">
      <c r="A34" s="6" t="s">
        <v>18</v>
      </c>
      <c r="B34" s="7" t="s">
        <v>19</v>
      </c>
      <c r="C34" s="34">
        <v>80851.8</v>
      </c>
      <c r="D34" s="34">
        <v>29311</v>
      </c>
      <c r="E34" s="34">
        <f>SUM(D34/C34*100)</f>
        <v>36.252748856549886</v>
      </c>
      <c r="F34" s="35">
        <f t="shared" si="1"/>
        <v>2.2573824129493394</v>
      </c>
    </row>
    <row r="35" spans="1:6" ht="15.75">
      <c r="A35" s="6" t="s">
        <v>20</v>
      </c>
      <c r="B35" s="7" t="s">
        <v>21</v>
      </c>
      <c r="C35" s="34">
        <v>50329.5</v>
      </c>
      <c r="D35" s="34">
        <v>38351.2</v>
      </c>
      <c r="E35" s="34">
        <f>SUM(D35/C35*100)</f>
        <v>76.20024041566079</v>
      </c>
      <c r="F35" s="35">
        <f t="shared" si="1"/>
        <v>2.9536121045171675</v>
      </c>
    </row>
    <row r="36" spans="1:6" ht="31.5">
      <c r="A36" s="6" t="s">
        <v>124</v>
      </c>
      <c r="B36" s="49" t="s">
        <v>122</v>
      </c>
      <c r="C36" s="34">
        <v>116992.1</v>
      </c>
      <c r="D36" s="34">
        <v>39510.1</v>
      </c>
      <c r="E36" s="34">
        <f t="shared" si="2"/>
        <v>33.771596543698244</v>
      </c>
      <c r="F36" s="35">
        <f t="shared" si="1"/>
        <v>3.0428646198993445</v>
      </c>
    </row>
    <row r="37" spans="1:7" ht="15.75">
      <c r="A37" s="81" t="s">
        <v>157</v>
      </c>
      <c r="B37" s="41" t="s">
        <v>158</v>
      </c>
      <c r="C37" s="32">
        <f>SUM(C38)</f>
        <v>29956.8</v>
      </c>
      <c r="D37" s="32">
        <f>SUM(D38)</f>
        <v>4817.3</v>
      </c>
      <c r="E37" s="32">
        <f t="shared" si="2"/>
        <v>16.080823051861348</v>
      </c>
      <c r="F37" s="32">
        <f>SUM(F38)</f>
        <v>0.3710036606700847</v>
      </c>
      <c r="G37" s="59"/>
    </row>
    <row r="38" spans="1:6" ht="31.5">
      <c r="A38" s="29" t="s">
        <v>147</v>
      </c>
      <c r="B38" s="30" t="s">
        <v>159</v>
      </c>
      <c r="C38" s="34">
        <v>29956.8</v>
      </c>
      <c r="D38" s="34">
        <v>4817.3</v>
      </c>
      <c r="E38" s="34">
        <f>SUM(D38/C38*100)</f>
        <v>16.080823051861348</v>
      </c>
      <c r="F38" s="35">
        <f t="shared" si="1"/>
        <v>0.3710036606700847</v>
      </c>
    </row>
    <row r="39" spans="1:7" ht="15.75">
      <c r="A39" s="4" t="s">
        <v>56</v>
      </c>
      <c r="B39" s="47" t="s">
        <v>45</v>
      </c>
      <c r="C39" s="32">
        <f>SUM(C40:C45)</f>
        <v>1373389.4000000001</v>
      </c>
      <c r="D39" s="32">
        <f>SUM(D40:D45)</f>
        <v>924096.6</v>
      </c>
      <c r="E39" s="32">
        <f t="shared" si="2"/>
        <v>67.2858404178742</v>
      </c>
      <c r="F39" s="33">
        <v>56.32</v>
      </c>
      <c r="G39" s="59"/>
    </row>
    <row r="40" spans="1:6" ht="15.75">
      <c r="A40" s="6" t="s">
        <v>22</v>
      </c>
      <c r="B40" s="7" t="s">
        <v>23</v>
      </c>
      <c r="C40" s="34">
        <v>467075.7</v>
      </c>
      <c r="D40" s="34">
        <v>298883.4</v>
      </c>
      <c r="E40" s="34">
        <f t="shared" si="2"/>
        <v>63.99035531071302</v>
      </c>
      <c r="F40" s="35">
        <f t="shared" si="1"/>
        <v>23.01846169296519</v>
      </c>
    </row>
    <row r="41" spans="1:6" ht="15.75">
      <c r="A41" s="6" t="s">
        <v>24</v>
      </c>
      <c r="B41" s="7" t="s">
        <v>25</v>
      </c>
      <c r="C41" s="34">
        <v>746275.8</v>
      </c>
      <c r="D41" s="34">
        <v>527231</v>
      </c>
      <c r="E41" s="34">
        <f t="shared" si="2"/>
        <v>70.64827775468532</v>
      </c>
      <c r="F41" s="35">
        <f t="shared" si="1"/>
        <v>40.6046189813276</v>
      </c>
    </row>
    <row r="42" spans="1:6" ht="15.75">
      <c r="A42" s="6" t="s">
        <v>160</v>
      </c>
      <c r="B42" s="7" t="s">
        <v>129</v>
      </c>
      <c r="C42" s="34">
        <v>68011.3</v>
      </c>
      <c r="D42" s="34">
        <v>54040</v>
      </c>
      <c r="E42" s="34">
        <f>SUM(D42/C42*100)</f>
        <v>79.45738428761102</v>
      </c>
      <c r="F42" s="35">
        <f t="shared" si="1"/>
        <v>4.161882760594395</v>
      </c>
    </row>
    <row r="43" spans="1:6" ht="47.25">
      <c r="A43" s="6" t="s">
        <v>126</v>
      </c>
      <c r="B43" s="50" t="s">
        <v>127</v>
      </c>
      <c r="C43" s="34">
        <v>128.8</v>
      </c>
      <c r="D43" s="34">
        <v>81.1</v>
      </c>
      <c r="E43" s="34">
        <f>SUM(D43/C43*100)</f>
        <v>62.96583850931676</v>
      </c>
      <c r="F43" s="35">
        <f t="shared" si="1"/>
        <v>0.006245904735088923</v>
      </c>
    </row>
    <row r="44" spans="1:6" ht="31.5">
      <c r="A44" s="6" t="s">
        <v>26</v>
      </c>
      <c r="B44" s="7" t="s">
        <v>27</v>
      </c>
      <c r="C44" s="34">
        <v>747.5</v>
      </c>
      <c r="D44" s="34">
        <v>426</v>
      </c>
      <c r="E44" s="34">
        <f t="shared" si="2"/>
        <v>56.98996655518395</v>
      </c>
      <c r="F44" s="35">
        <f t="shared" si="1"/>
        <v>0.032808328201576836</v>
      </c>
    </row>
    <row r="45" spans="1:6" ht="15.75">
      <c r="A45" s="6" t="s">
        <v>28</v>
      </c>
      <c r="B45" s="7" t="s">
        <v>29</v>
      </c>
      <c r="C45" s="34">
        <v>91150.3</v>
      </c>
      <c r="D45" s="34">
        <v>43435.1</v>
      </c>
      <c r="E45" s="34">
        <f t="shared" si="2"/>
        <v>47.65217448543779</v>
      </c>
      <c r="F45" s="35">
        <f t="shared" si="1"/>
        <v>3.3451479255124643</v>
      </c>
    </row>
    <row r="46" spans="1:7" ht="15.75">
      <c r="A46" s="4" t="s">
        <v>57</v>
      </c>
      <c r="B46" s="47" t="s">
        <v>100</v>
      </c>
      <c r="C46" s="32">
        <f>SUM(C47:C48)</f>
        <v>63887.2</v>
      </c>
      <c r="D46" s="32">
        <f>SUM(D47:D48)</f>
        <v>51744.6</v>
      </c>
      <c r="E46" s="32">
        <f t="shared" si="2"/>
        <v>80.99368887664508</v>
      </c>
      <c r="F46" s="32">
        <f>SUM(F47:F48)</f>
        <v>3.985102862580546</v>
      </c>
      <c r="G46" s="59"/>
    </row>
    <row r="47" spans="1:6" ht="15.75">
      <c r="A47" s="6" t="s">
        <v>30</v>
      </c>
      <c r="B47" s="7" t="s">
        <v>31</v>
      </c>
      <c r="C47" s="34">
        <v>47400.9</v>
      </c>
      <c r="D47" s="34">
        <v>40522.5</v>
      </c>
      <c r="E47" s="34">
        <f t="shared" si="2"/>
        <v>85.48888312247236</v>
      </c>
      <c r="F47" s="35">
        <f t="shared" si="1"/>
        <v>3.120834459033796</v>
      </c>
    </row>
    <row r="48" spans="1:6" ht="31.5">
      <c r="A48" s="6" t="s">
        <v>134</v>
      </c>
      <c r="B48" s="51" t="s">
        <v>133</v>
      </c>
      <c r="C48" s="34">
        <v>16486.3</v>
      </c>
      <c r="D48" s="34">
        <v>11222.1</v>
      </c>
      <c r="E48" s="34">
        <f t="shared" si="2"/>
        <v>68.06924537343127</v>
      </c>
      <c r="F48" s="35">
        <f t="shared" si="1"/>
        <v>0.8642684035467497</v>
      </c>
    </row>
    <row r="49" spans="1:7" ht="15.75">
      <c r="A49" s="4" t="s">
        <v>58</v>
      </c>
      <c r="B49" s="47" t="s">
        <v>46</v>
      </c>
      <c r="C49" s="32">
        <f>SUM(C50:C53)</f>
        <v>426258.00000000006</v>
      </c>
      <c r="D49" s="32">
        <f>SUM(D50:D53)</f>
        <v>310701.29999999993</v>
      </c>
      <c r="E49" s="32">
        <f t="shared" si="2"/>
        <v>72.8904325549315</v>
      </c>
      <c r="F49" s="32">
        <f>SUM(F50:F53)</f>
        <v>23.928615547081186</v>
      </c>
      <c r="G49" s="59"/>
    </row>
    <row r="50" spans="1:6" ht="15.75">
      <c r="A50" s="6" t="s">
        <v>33</v>
      </c>
      <c r="B50" s="7" t="s">
        <v>34</v>
      </c>
      <c r="C50" s="34">
        <v>35777.5</v>
      </c>
      <c r="D50" s="34">
        <v>27386.3</v>
      </c>
      <c r="E50" s="34">
        <f t="shared" si="2"/>
        <v>76.5461533086437</v>
      </c>
      <c r="F50" s="35">
        <f t="shared" si="1"/>
        <v>2.109151921659257</v>
      </c>
    </row>
    <row r="51" spans="1:6" ht="15.75">
      <c r="A51" s="6" t="s">
        <v>35</v>
      </c>
      <c r="B51" s="7" t="s">
        <v>36</v>
      </c>
      <c r="C51" s="34">
        <v>169071.1</v>
      </c>
      <c r="D51" s="34">
        <v>104701.5</v>
      </c>
      <c r="E51" s="34">
        <f t="shared" si="2"/>
        <v>61.92749677502542</v>
      </c>
      <c r="F51" s="35">
        <f t="shared" si="1"/>
        <v>8.063570833796707</v>
      </c>
    </row>
    <row r="52" spans="1:6" ht="15.75">
      <c r="A52" s="6" t="s">
        <v>37</v>
      </c>
      <c r="B52" s="7" t="s">
        <v>38</v>
      </c>
      <c r="C52" s="34">
        <v>195358.7</v>
      </c>
      <c r="D52" s="34">
        <v>161020.9</v>
      </c>
      <c r="E52" s="34">
        <f t="shared" si="2"/>
        <v>82.42320408561277</v>
      </c>
      <c r="F52" s="35">
        <f t="shared" si="1"/>
        <v>12.401001254726017</v>
      </c>
    </row>
    <row r="53" spans="1:6" ht="31.5">
      <c r="A53" s="6" t="s">
        <v>39</v>
      </c>
      <c r="B53" s="7" t="s">
        <v>40</v>
      </c>
      <c r="C53" s="34">
        <v>26050.7</v>
      </c>
      <c r="D53" s="34">
        <v>17592.6</v>
      </c>
      <c r="E53" s="34">
        <f t="shared" si="2"/>
        <v>67.53215844487863</v>
      </c>
      <c r="F53" s="35">
        <f t="shared" si="1"/>
        <v>1.3548915368992032</v>
      </c>
    </row>
    <row r="54" spans="1:7" ht="15.75">
      <c r="A54" s="10" t="s">
        <v>59</v>
      </c>
      <c r="B54" s="11" t="s">
        <v>32</v>
      </c>
      <c r="C54" s="32">
        <f>SUM(C55:C56)</f>
        <v>282699.5</v>
      </c>
      <c r="D54" s="32">
        <f>SUM(D55:D56)</f>
        <v>120505.5</v>
      </c>
      <c r="E54" s="32">
        <f t="shared" si="2"/>
        <v>42.626711402036435</v>
      </c>
      <c r="F54" s="32">
        <f>SUM(F55:F56)</f>
        <v>9.280713601162248</v>
      </c>
      <c r="G54" s="59"/>
    </row>
    <row r="55" spans="1:6" ht="15.75">
      <c r="A55" s="6" t="s">
        <v>41</v>
      </c>
      <c r="B55" s="7" t="s">
        <v>101</v>
      </c>
      <c r="C55" s="34">
        <v>41356.8</v>
      </c>
      <c r="D55" s="34">
        <v>32543.8</v>
      </c>
      <c r="E55" s="34">
        <f t="shared" si="2"/>
        <v>78.69032420303311</v>
      </c>
      <c r="F55" s="35">
        <f t="shared" si="1"/>
        <v>2.5063560359776433</v>
      </c>
    </row>
    <row r="56" spans="1:6" ht="31.5">
      <c r="A56" s="6" t="s">
        <v>141</v>
      </c>
      <c r="B56" s="7" t="s">
        <v>140</v>
      </c>
      <c r="C56" s="34">
        <v>241342.7</v>
      </c>
      <c r="D56" s="34">
        <v>87961.7</v>
      </c>
      <c r="E56" s="34">
        <f>SUM(D56/C56*100)</f>
        <v>36.44680365306263</v>
      </c>
      <c r="F56" s="35">
        <f t="shared" si="1"/>
        <v>6.774357565184603</v>
      </c>
    </row>
    <row r="57" spans="1:7" ht="60">
      <c r="A57" s="4" t="s">
        <v>103</v>
      </c>
      <c r="B57" s="52" t="s">
        <v>102</v>
      </c>
      <c r="C57" s="32">
        <f>SUM(C58:C59)</f>
        <v>122875.5</v>
      </c>
      <c r="D57" s="32">
        <f>SUM(D58:D59)</f>
        <v>96072</v>
      </c>
      <c r="E57" s="32">
        <f t="shared" si="2"/>
        <v>78.18645702357264</v>
      </c>
      <c r="F57" s="33">
        <f>SUM(F58:F59)</f>
        <v>7.398971143149975</v>
      </c>
      <c r="G57" s="59"/>
    </row>
    <row r="58" spans="1:6" ht="63">
      <c r="A58" s="6" t="s">
        <v>105</v>
      </c>
      <c r="B58" s="24" t="s">
        <v>104</v>
      </c>
      <c r="C58" s="34">
        <v>31041.5</v>
      </c>
      <c r="D58" s="34">
        <v>25183.6</v>
      </c>
      <c r="E58" s="34">
        <f t="shared" si="2"/>
        <v>81.12881142986002</v>
      </c>
      <c r="F58" s="35">
        <f t="shared" si="1"/>
        <v>1.9395113006977236</v>
      </c>
    </row>
    <row r="59" spans="1:6" ht="31.5">
      <c r="A59" s="29" t="s">
        <v>144</v>
      </c>
      <c r="B59" s="30" t="s">
        <v>161</v>
      </c>
      <c r="C59" s="34">
        <v>91834</v>
      </c>
      <c r="D59" s="34">
        <v>70888.4</v>
      </c>
      <c r="E59" s="34">
        <f t="shared" si="2"/>
        <v>77.19188971404925</v>
      </c>
      <c r="F59" s="35">
        <f t="shared" si="1"/>
        <v>5.459459842452251</v>
      </c>
    </row>
    <row r="60" spans="1:7" ht="15.75">
      <c r="A60" s="53" t="s">
        <v>0</v>
      </c>
      <c r="B60" s="54" t="s">
        <v>48</v>
      </c>
      <c r="C60" s="37">
        <f>SUM(C11+C20+C22+C26+C32+C37+C39+C46+C49+C54+C57)</f>
        <v>2864151.0000000005</v>
      </c>
      <c r="D60" s="37">
        <f>SUM(D11+D20+D22+D26+D32+D37+D39+D46+D49+D54+D57)</f>
        <v>1788586.2999999998</v>
      </c>
      <c r="E60" s="36">
        <f t="shared" si="2"/>
        <v>62.4473465260735</v>
      </c>
      <c r="F60" s="37">
        <v>100</v>
      </c>
      <c r="G60" s="59"/>
    </row>
    <row r="61" spans="1:6" ht="15.75">
      <c r="A61" s="2"/>
      <c r="B61" s="2"/>
      <c r="C61" s="2"/>
      <c r="D61" s="2"/>
      <c r="E61" s="2"/>
      <c r="F61" s="9"/>
    </row>
    <row r="62" spans="1:6" ht="15.75">
      <c r="A62" s="2"/>
      <c r="B62" s="2"/>
      <c r="C62" s="2"/>
      <c r="D62" s="2"/>
      <c r="E62" s="2"/>
      <c r="F62" s="9"/>
    </row>
    <row r="63" spans="1:6" ht="15.75">
      <c r="A63" s="2"/>
      <c r="B63" s="2"/>
      <c r="C63" s="2"/>
      <c r="D63" s="2"/>
      <c r="E63" s="2"/>
      <c r="F63" s="9"/>
    </row>
    <row r="64" spans="1:6" ht="15.75">
      <c r="A64" s="2"/>
      <c r="B64" s="2"/>
      <c r="C64" s="2"/>
      <c r="D64" s="2"/>
      <c r="E64" s="2"/>
      <c r="F64" s="9"/>
    </row>
    <row r="65" spans="1:6" ht="15.75">
      <c r="A65" s="2"/>
      <c r="B65" s="2"/>
      <c r="C65" s="2"/>
      <c r="D65" s="2"/>
      <c r="E65" s="2"/>
      <c r="F65" s="9"/>
    </row>
    <row r="66" spans="1:6" ht="15.75">
      <c r="A66" s="2"/>
      <c r="B66" s="2"/>
      <c r="C66" s="2"/>
      <c r="D66" s="2"/>
      <c r="E66" s="2"/>
      <c r="F66" s="9"/>
    </row>
    <row r="67" spans="1:6" ht="15.75">
      <c r="A67" s="2"/>
      <c r="B67" s="2"/>
      <c r="C67" s="2"/>
      <c r="D67" s="2"/>
      <c r="E67" s="2"/>
      <c r="F67" s="9"/>
    </row>
    <row r="68" spans="1:6" ht="15.75">
      <c r="A68" s="2"/>
      <c r="B68" s="2"/>
      <c r="C68" s="2"/>
      <c r="D68" s="2"/>
      <c r="E68" s="2"/>
      <c r="F68" s="9"/>
    </row>
    <row r="69" spans="1:6" ht="15.75">
      <c r="A69" s="2"/>
      <c r="B69" s="2"/>
      <c r="C69" s="2"/>
      <c r="D69" s="2"/>
      <c r="E69" s="2"/>
      <c r="F69" s="9"/>
    </row>
    <row r="70" spans="1:6" ht="15.75">
      <c r="A70" s="2"/>
      <c r="B70" s="2"/>
      <c r="C70" s="2"/>
      <c r="D70" s="2"/>
      <c r="E70" s="2"/>
      <c r="F70" s="9"/>
    </row>
    <row r="71" spans="1:6" ht="15.75">
      <c r="A71" s="2"/>
      <c r="B71" s="2"/>
      <c r="C71" s="2"/>
      <c r="D71" s="2"/>
      <c r="E71" s="2"/>
      <c r="F71" s="9"/>
    </row>
    <row r="72" spans="1:6" ht="15.75">
      <c r="A72" s="2"/>
      <c r="B72" s="2"/>
      <c r="C72" s="2"/>
      <c r="D72" s="2"/>
      <c r="E72" s="2"/>
      <c r="F72" s="9"/>
    </row>
    <row r="73" spans="1:6" ht="15.75">
      <c r="A73" s="2"/>
      <c r="B73" s="2"/>
      <c r="C73" s="2"/>
      <c r="D73" s="2"/>
      <c r="E73" s="2"/>
      <c r="F73" s="9"/>
    </row>
    <row r="74" spans="1:6" ht="15.75">
      <c r="A74" s="2"/>
      <c r="B74" s="2"/>
      <c r="C74" s="2"/>
      <c r="D74" s="2"/>
      <c r="E74" s="2"/>
      <c r="F74" s="9"/>
    </row>
    <row r="75" spans="1:6" ht="15.75">
      <c r="A75" s="2"/>
      <c r="B75" s="2"/>
      <c r="C75" s="2"/>
      <c r="D75" s="2"/>
      <c r="E75" s="2"/>
      <c r="F75" s="9"/>
    </row>
    <row r="76" spans="1:6" ht="15.75">
      <c r="A76" s="2"/>
      <c r="B76" s="2"/>
      <c r="C76" s="2"/>
      <c r="D76" s="2"/>
      <c r="E76" s="2"/>
      <c r="F76" s="9"/>
    </row>
    <row r="77" spans="1:6" ht="15.75">
      <c r="A77" s="2"/>
      <c r="B77" s="2"/>
      <c r="C77" s="2"/>
      <c r="D77" s="2"/>
      <c r="E77" s="2"/>
      <c r="F77" s="9"/>
    </row>
    <row r="78" spans="3:6" ht="12.75">
      <c r="C78" s="1"/>
      <c r="D78" s="1"/>
      <c r="E78" s="1"/>
      <c r="F78" s="9"/>
    </row>
    <row r="79" spans="3:6" ht="12.75">
      <c r="C79" s="1"/>
      <c r="D79" s="1"/>
      <c r="E79" s="1"/>
      <c r="F79" s="9"/>
    </row>
    <row r="80" spans="3:6" ht="12.75">
      <c r="C80" s="1"/>
      <c r="D80" s="1"/>
      <c r="E80" s="1"/>
      <c r="F80" s="9"/>
    </row>
    <row r="81" spans="3:6" ht="12.75">
      <c r="C81" s="1"/>
      <c r="D81" s="1"/>
      <c r="E81" s="1"/>
      <c r="F81" s="9"/>
    </row>
    <row r="82" spans="3:6" ht="12.75">
      <c r="C82" s="1"/>
      <c r="D82" s="1"/>
      <c r="E82" s="1"/>
      <c r="F82" s="9"/>
    </row>
    <row r="83" spans="3:6" ht="12.75">
      <c r="C83" s="1"/>
      <c r="D83" s="1"/>
      <c r="E83" s="1"/>
      <c r="F83" s="9"/>
    </row>
    <row r="84" spans="3:6" ht="12.75">
      <c r="C84" s="1"/>
      <c r="D84" s="1"/>
      <c r="E84" s="1"/>
      <c r="F84" s="9"/>
    </row>
    <row r="85" spans="3:6" ht="12.75">
      <c r="C85" s="1"/>
      <c r="D85" s="1"/>
      <c r="E85" s="1"/>
      <c r="F85" s="9"/>
    </row>
    <row r="86" spans="3:6" ht="12.75">
      <c r="C86" s="1"/>
      <c r="D86" s="1"/>
      <c r="E86" s="1"/>
      <c r="F86" s="9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</sheetData>
  <sheetProtection/>
  <mergeCells count="4">
    <mergeCell ref="A8:E8"/>
    <mergeCell ref="E1:F1"/>
    <mergeCell ref="A6:F6"/>
    <mergeCell ref="A7:F7"/>
  </mergeCells>
  <printOptions/>
  <pageMargins left="0.75" right="0.18" top="0.76" bottom="0.53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2" sqref="C2:C4"/>
    </sheetView>
  </sheetViews>
  <sheetFormatPr defaultColWidth="9.140625" defaultRowHeight="12.75"/>
  <cols>
    <col min="2" max="2" width="64.140625" style="0" customWidth="1"/>
    <col min="3" max="3" width="17.7109375" style="0" customWidth="1"/>
  </cols>
  <sheetData>
    <row r="1" spans="1:3" ht="15.75">
      <c r="A1" s="2"/>
      <c r="B1" s="2"/>
      <c r="C1" s="2" t="s">
        <v>112</v>
      </c>
    </row>
    <row r="2" spans="1:3" ht="15.75">
      <c r="A2" s="2"/>
      <c r="B2" s="2"/>
      <c r="C2" s="40" t="s">
        <v>325</v>
      </c>
    </row>
    <row r="3" spans="1:3" ht="15.75">
      <c r="A3" s="2"/>
      <c r="B3" s="2"/>
      <c r="C3" s="40" t="s">
        <v>146</v>
      </c>
    </row>
    <row r="4" spans="1:3" ht="16.5" customHeight="1">
      <c r="A4" s="2"/>
      <c r="B4" s="2"/>
      <c r="C4" s="40" t="s">
        <v>326</v>
      </c>
    </row>
    <row r="5" spans="1:3" ht="15.75">
      <c r="A5" s="2"/>
      <c r="B5" s="2"/>
      <c r="C5" s="2"/>
    </row>
    <row r="6" spans="1:3" ht="19.5">
      <c r="A6" s="95" t="s">
        <v>113</v>
      </c>
      <c r="B6" s="95"/>
      <c r="C6" s="95"/>
    </row>
    <row r="7" spans="1:3" ht="19.5">
      <c r="A7" s="95" t="s">
        <v>114</v>
      </c>
      <c r="B7" s="95"/>
      <c r="C7" s="95"/>
    </row>
    <row r="8" spans="1:3" ht="19.5">
      <c r="A8" s="95" t="s">
        <v>323</v>
      </c>
      <c r="B8" s="95"/>
      <c r="C8" s="95"/>
    </row>
    <row r="9" spans="1:3" ht="15.75">
      <c r="A9" s="2"/>
      <c r="B9" s="17"/>
      <c r="C9" s="17"/>
    </row>
    <row r="10" spans="1:3" ht="15.75">
      <c r="A10" s="2"/>
      <c r="B10" s="2"/>
      <c r="C10" s="2"/>
    </row>
    <row r="11" spans="1:3" ht="15.75">
      <c r="A11" s="12"/>
      <c r="B11" s="18" t="s">
        <v>115</v>
      </c>
      <c r="C11" s="18" t="s">
        <v>116</v>
      </c>
    </row>
    <row r="12" spans="1:3" ht="18.75">
      <c r="A12" s="82">
        <v>1</v>
      </c>
      <c r="B12" s="21" t="s">
        <v>117</v>
      </c>
      <c r="C12" s="26">
        <v>0</v>
      </c>
    </row>
    <row r="13" spans="1:3" ht="78" customHeight="1">
      <c r="A13" s="82">
        <v>2</v>
      </c>
      <c r="B13" s="21" t="s">
        <v>118</v>
      </c>
      <c r="C13" s="26">
        <v>0</v>
      </c>
    </row>
    <row r="14" spans="1:3" ht="37.5">
      <c r="A14" s="82">
        <v>3</v>
      </c>
      <c r="B14" s="21" t="s">
        <v>119</v>
      </c>
      <c r="C14" s="26">
        <v>1200</v>
      </c>
    </row>
    <row r="15" spans="1:3" ht="18.75">
      <c r="A15" s="82">
        <v>4</v>
      </c>
      <c r="B15" s="21" t="s">
        <v>136</v>
      </c>
      <c r="C15" s="26">
        <v>1421.8</v>
      </c>
    </row>
    <row r="16" spans="1:3" ht="18.75">
      <c r="A16" s="83">
        <v>5</v>
      </c>
      <c r="B16" s="21" t="s">
        <v>89</v>
      </c>
      <c r="C16" s="26">
        <v>0</v>
      </c>
    </row>
    <row r="17" spans="1:3" ht="18.75">
      <c r="A17" s="20"/>
      <c r="B17" s="22" t="s">
        <v>120</v>
      </c>
      <c r="C17" s="27">
        <f>SUM(C12:C15)</f>
        <v>2621.8</v>
      </c>
    </row>
    <row r="18" spans="1:3" ht="15.75">
      <c r="A18" s="2"/>
      <c r="B18" s="2"/>
      <c r="C18" s="2"/>
    </row>
  </sheetData>
  <sheetProtection/>
  <mergeCells count="3">
    <mergeCell ref="A7:C7"/>
    <mergeCell ref="A8:C8"/>
    <mergeCell ref="A6:C6"/>
  </mergeCells>
  <printOptions/>
  <pageMargins left="0.75" right="0.18" top="0.6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2" sqref="E2:E4"/>
    </sheetView>
  </sheetViews>
  <sheetFormatPr defaultColWidth="9.140625" defaultRowHeight="12.75"/>
  <cols>
    <col min="1" max="1" width="26.00390625" style="0" customWidth="1"/>
    <col min="2" max="2" width="31.00390625" style="0" customWidth="1"/>
    <col min="3" max="3" width="14.28125" style="0" customWidth="1"/>
    <col min="4" max="4" width="15.140625" style="0" customWidth="1"/>
    <col min="5" max="5" width="9.28125" style="0" customWidth="1"/>
  </cols>
  <sheetData>
    <row r="1" spans="1:5" ht="15.75">
      <c r="A1" s="2"/>
      <c r="B1" s="2"/>
      <c r="C1" s="2"/>
      <c r="D1" s="96" t="s">
        <v>107</v>
      </c>
      <c r="E1" s="96"/>
    </row>
    <row r="2" spans="1:5" ht="15.75">
      <c r="A2" s="2"/>
      <c r="B2" s="2"/>
      <c r="C2" s="2"/>
      <c r="D2" s="3"/>
      <c r="E2" s="40" t="s">
        <v>325</v>
      </c>
    </row>
    <row r="3" spans="1:5" ht="15.75" customHeight="1">
      <c r="A3" s="2"/>
      <c r="B3" s="2"/>
      <c r="C3" s="2"/>
      <c r="D3" s="3"/>
      <c r="E3" s="40" t="s">
        <v>146</v>
      </c>
    </row>
    <row r="4" spans="1:5" ht="15.75">
      <c r="A4" s="2"/>
      <c r="B4" s="2"/>
      <c r="C4" s="2"/>
      <c r="D4" s="3"/>
      <c r="E4" s="40" t="s">
        <v>326</v>
      </c>
    </row>
    <row r="5" spans="1:5" ht="15.75">
      <c r="A5" s="2"/>
      <c r="B5" s="2"/>
      <c r="C5" s="2"/>
      <c r="D5" s="3"/>
      <c r="E5" s="3"/>
    </row>
    <row r="6" spans="1:5" ht="56.25" customHeight="1">
      <c r="A6" s="97" t="s">
        <v>324</v>
      </c>
      <c r="B6" s="97"/>
      <c r="C6" s="97"/>
      <c r="D6" s="97"/>
      <c r="E6" s="97"/>
    </row>
    <row r="7" spans="1:5" ht="15.75">
      <c r="A7" s="2"/>
      <c r="B7" s="2"/>
      <c r="C7" s="2"/>
      <c r="D7" s="2"/>
      <c r="E7" s="2"/>
    </row>
    <row r="8" spans="1:5" ht="15.75">
      <c r="A8" s="2"/>
      <c r="B8" s="2"/>
      <c r="C8" s="2"/>
      <c r="D8" s="2" t="s">
        <v>87</v>
      </c>
      <c r="E8" s="2"/>
    </row>
    <row r="9" spans="1:5" ht="45">
      <c r="A9" s="13" t="s">
        <v>75</v>
      </c>
      <c r="B9" s="14" t="s">
        <v>62</v>
      </c>
      <c r="C9" s="15" t="s">
        <v>73</v>
      </c>
      <c r="D9" s="15" t="s">
        <v>74</v>
      </c>
      <c r="E9" s="16" t="s">
        <v>49</v>
      </c>
    </row>
    <row r="10" spans="1:5" ht="31.5">
      <c r="A10" s="8" t="s">
        <v>76</v>
      </c>
      <c r="B10" s="23" t="s">
        <v>63</v>
      </c>
      <c r="C10" s="5">
        <f>SUM(C11)</f>
        <v>167722.2999999998</v>
      </c>
      <c r="D10" s="5">
        <f>SUM(D11)</f>
        <v>49658.69999999995</v>
      </c>
      <c r="E10" s="5">
        <f>SUM(D10/C10*100)</f>
        <v>29.607690807960545</v>
      </c>
    </row>
    <row r="11" spans="1:5" ht="47.25">
      <c r="A11" s="8" t="s">
        <v>77</v>
      </c>
      <c r="B11" s="23" t="s">
        <v>64</v>
      </c>
      <c r="C11" s="5">
        <f>SUM(C12+C16)</f>
        <v>167722.2999999998</v>
      </c>
      <c r="D11" s="5">
        <f>SUM(D12+D16)</f>
        <v>49658.69999999995</v>
      </c>
      <c r="E11" s="5">
        <f aca="true" t="shared" si="0" ref="E11:E19">SUM(D11/C11*100)</f>
        <v>29.607690807960545</v>
      </c>
    </row>
    <row r="12" spans="1:5" ht="31.5">
      <c r="A12" s="8" t="s">
        <v>78</v>
      </c>
      <c r="B12" s="23" t="s">
        <v>65</v>
      </c>
      <c r="C12" s="5">
        <f aca="true" t="shared" si="1" ref="C12:D14">SUM(C13)</f>
        <v>-2696428.7</v>
      </c>
      <c r="D12" s="5">
        <f t="shared" si="1"/>
        <v>-1738927.6</v>
      </c>
      <c r="E12" s="5">
        <f t="shared" si="0"/>
        <v>64.49002712365434</v>
      </c>
    </row>
    <row r="13" spans="1:5" ht="31.5">
      <c r="A13" s="8" t="s">
        <v>79</v>
      </c>
      <c r="B13" s="23" t="s">
        <v>66</v>
      </c>
      <c r="C13" s="5">
        <f t="shared" si="1"/>
        <v>-2696428.7</v>
      </c>
      <c r="D13" s="5">
        <f t="shared" si="1"/>
        <v>-1738927.6</v>
      </c>
      <c r="E13" s="5">
        <f t="shared" si="0"/>
        <v>64.49002712365434</v>
      </c>
    </row>
    <row r="14" spans="1:5" ht="31.5">
      <c r="A14" s="8" t="s">
        <v>80</v>
      </c>
      <c r="B14" s="23" t="s">
        <v>67</v>
      </c>
      <c r="C14" s="5">
        <f t="shared" si="1"/>
        <v>-2696428.7</v>
      </c>
      <c r="D14" s="5">
        <f t="shared" si="1"/>
        <v>-1738927.6</v>
      </c>
      <c r="E14" s="5">
        <f t="shared" si="0"/>
        <v>64.49002712365434</v>
      </c>
    </row>
    <row r="15" spans="1:5" ht="47.25">
      <c r="A15" s="8" t="s">
        <v>81</v>
      </c>
      <c r="B15" s="23" t="s">
        <v>68</v>
      </c>
      <c r="C15" s="46">
        <v>-2696428.7</v>
      </c>
      <c r="D15" s="46">
        <v>-1738927.6</v>
      </c>
      <c r="E15" s="5">
        <f t="shared" si="0"/>
        <v>64.49002712365434</v>
      </c>
    </row>
    <row r="16" spans="1:5" ht="31.5">
      <c r="A16" s="8" t="s">
        <v>82</v>
      </c>
      <c r="B16" s="23" t="s">
        <v>69</v>
      </c>
      <c r="C16" s="5">
        <f aca="true" t="shared" si="2" ref="C16:D18">SUM(C17)</f>
        <v>2864151</v>
      </c>
      <c r="D16" s="5">
        <f t="shared" si="2"/>
        <v>1788586.3</v>
      </c>
      <c r="E16" s="5">
        <f t="shared" si="0"/>
        <v>62.447346526073524</v>
      </c>
    </row>
    <row r="17" spans="1:5" ht="31.5">
      <c r="A17" s="8" t="s">
        <v>83</v>
      </c>
      <c r="B17" s="23" t="s">
        <v>70</v>
      </c>
      <c r="C17" s="5">
        <f t="shared" si="2"/>
        <v>2864151</v>
      </c>
      <c r="D17" s="5">
        <f t="shared" si="2"/>
        <v>1788586.3</v>
      </c>
      <c r="E17" s="5">
        <f t="shared" si="0"/>
        <v>62.447346526073524</v>
      </c>
    </row>
    <row r="18" spans="1:5" ht="31.5">
      <c r="A18" s="8" t="s">
        <v>84</v>
      </c>
      <c r="B18" s="23" t="s">
        <v>71</v>
      </c>
      <c r="C18" s="5">
        <f t="shared" si="2"/>
        <v>2864151</v>
      </c>
      <c r="D18" s="5">
        <f t="shared" si="2"/>
        <v>1788586.3</v>
      </c>
      <c r="E18" s="5">
        <f t="shared" si="0"/>
        <v>62.447346526073524</v>
      </c>
    </row>
    <row r="19" spans="1:5" ht="47.25">
      <c r="A19" s="8" t="s">
        <v>85</v>
      </c>
      <c r="B19" s="23" t="s">
        <v>72</v>
      </c>
      <c r="C19" s="46">
        <v>2864151</v>
      </c>
      <c r="D19" s="46">
        <v>1788586.3</v>
      </c>
      <c r="E19" s="5">
        <f t="shared" si="0"/>
        <v>62.447346526073524</v>
      </c>
    </row>
  </sheetData>
  <sheetProtection/>
  <mergeCells count="2">
    <mergeCell ref="D1:E1"/>
    <mergeCell ref="A6:E6"/>
  </mergeCells>
  <printOptions/>
  <pageMargins left="0.48" right="0.19" top="0.58" bottom="0.54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Анатольевна</cp:lastModifiedBy>
  <cp:lastPrinted>2023-10-19T06:24:38Z</cp:lastPrinted>
  <dcterms:created xsi:type="dcterms:W3CDTF">2002-03-11T10:22:12Z</dcterms:created>
  <dcterms:modified xsi:type="dcterms:W3CDTF">2023-10-19T08:50:33Z</dcterms:modified>
  <cp:category/>
  <cp:version/>
  <cp:contentType/>
  <cp:contentStatus/>
</cp:coreProperties>
</file>