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3"/>
  </bookViews>
  <sheets>
    <sheet name="Лист1" sheetId="1" r:id="rId1"/>
    <sheet name="прил 2" sheetId="2" r:id="rId2"/>
    <sheet name="прил 3" sheetId="3" r:id="rId3"/>
    <sheet name="прил 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<sst xmlns="http://schemas.openxmlformats.org/spreadsheetml/2006/main" count="450" uniqueCount="244">
  <si>
    <t/>
  </si>
  <si>
    <t>КФСР</t>
  </si>
  <si>
    <t>Наименование 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</si>
  <si>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</si>
  <si>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</si>
  <si>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</si>
  <si>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</si>
  <si>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</si>
  <si>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</si>
  <si>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</si>
  <si>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</si>
  <si>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</si>
  <si>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</si>
  <si>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Другие общегосударственные вопросы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</si>
  <si>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</si>
  <si>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</si>
  <si>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</si>
  <si>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</si>
  <si>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0502</t>
  </si>
  <si>
    <t>Коммунальное хозяйство</t>
  </si>
  <si>
    <t>0503</t>
  </si>
  <si>
    <t>Благоустройство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</si>
  <si>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</si>
  <si>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</si>
  <si>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</si>
  <si>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</si>
  <si>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</si>
  <si>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</si>
  <si>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</si>
  <si>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</si>
  <si>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</si>
  <si>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</si>
  <si>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Физическая культура и спорт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</si>
  <si>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</si>
  <si>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</si>
  <si>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</si>
  <si>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</si>
  <si>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</si>
  <si>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</si>
  <si>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</si>
  <si>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</si>
  <si>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</si>
  <si>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</si>
  <si>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</si>
  <si>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</si>
  <si>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</si>
  <si>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</si>
  <si>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Национальная безопасность и правоохранительная деятельность</t>
  </si>
  <si>
    <t>ВСЕГО</t>
  </si>
  <si>
    <t>% выполнения</t>
  </si>
  <si>
    <t>Назначено</t>
  </si>
  <si>
    <t>Исполнено</t>
  </si>
  <si>
    <t>0100</t>
  </si>
  <si>
    <t>0300</t>
  </si>
  <si>
    <t>0400</t>
  </si>
  <si>
    <t>0500</t>
  </si>
  <si>
    <t>0700</t>
  </si>
  <si>
    <t>0800</t>
  </si>
  <si>
    <t>1000</t>
  </si>
  <si>
    <t>1100</t>
  </si>
  <si>
    <t>Приложение 3</t>
  </si>
  <si>
    <t>по разделам, подразделам функциональной классификации расходов</t>
  </si>
  <si>
    <t>Наименование показателя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</si>
  <si>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</si>
  <si>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</si>
  <si>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</si>
  <si>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</si>
  <si>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</si>
  <si>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</si>
  <si>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</si>
  <si>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</si>
  <si>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</si>
  <si>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</si>
  <si>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Утверждено </t>
  </si>
  <si>
    <t xml:space="preserve">Исполнено </t>
  </si>
  <si>
    <t>КБК</t>
  </si>
  <si>
    <t xml:space="preserve"> 90  00  00  00  00  0000  000</t>
  </si>
  <si>
    <t>01  05  00  00  00  0000  000</t>
  </si>
  <si>
    <t>01  05  00  00  00  0000  500</t>
  </si>
  <si>
    <t>01  05  02  00  00  0000  500</t>
  </si>
  <si>
    <t>01  05  02  01  00  0000  510</t>
  </si>
  <si>
    <t>01  05  02  01  05  0000  510</t>
  </si>
  <si>
    <t>01  05  00  00  00  0000  600</t>
  </si>
  <si>
    <t>01  05  02  00  00  0000  600</t>
  </si>
  <si>
    <t>01  05  02  01  00  0000  610</t>
  </si>
  <si>
    <t>01  05  02  01  05  0000  610</t>
  </si>
  <si>
    <t>(тыс. рублей)</t>
  </si>
  <si>
    <t>(тыс.рублей)</t>
  </si>
  <si>
    <t>удельный вес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</si>
  <si>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</si>
  <si>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</si>
  <si>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</si>
  <si>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</si>
  <si>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</si>
  <si>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0409</t>
  </si>
  <si>
    <t>0113</t>
  </si>
  <si>
    <t>0304</t>
  </si>
  <si>
    <t>Органы юстиции</t>
  </si>
  <si>
    <t>Защита неселения и территории от чрезвычайных ситуаций природного и техногенного зарактера, гражданская оборона</t>
  </si>
  <si>
    <t>Дорожное хозяйств (дорожные фонды)</t>
  </si>
  <si>
    <t xml:space="preserve">Культура, кинематография 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</si>
  <si>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</si>
  <si>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</si>
  <si>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</si>
  <si>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 бюджетной обеспеченности  субъектов Российской Федерации и муниципальных образований</t>
  </si>
  <si>
    <t>1401</t>
  </si>
  <si>
    <t>0401</t>
  </si>
  <si>
    <t>Общеэномические вопросы</t>
  </si>
  <si>
    <t>Приложение 2</t>
  </si>
  <si>
    <t>Приложение 4</t>
  </si>
  <si>
    <t>Жилищное хозяйство</t>
  </si>
  <si>
    <t>Другие вопросы в области жилищно-коммунального хозяйства</t>
  </si>
  <si>
    <t>0501</t>
  </si>
  <si>
    <t>0505</t>
  </si>
  <si>
    <t xml:space="preserve">Отчет  от исполнении бюджета Аргаяшского муниципального района </t>
  </si>
  <si>
    <t>0705</t>
  </si>
  <si>
    <t>Профессиональная подготовка, переподготовка и повышение квалификации</t>
  </si>
  <si>
    <t>Дополнительное образование</t>
  </si>
  <si>
    <t>Судебная система</t>
  </si>
  <si>
    <t>0105</t>
  </si>
  <si>
    <t>Другие вопросы в области культуры, кинематографии</t>
  </si>
  <si>
    <t>0804</t>
  </si>
  <si>
    <t>0310</t>
  </si>
  <si>
    <t>по ведомственной структуре расходов</t>
  </si>
  <si>
    <t>Собрание депутатов Аргаяшского муниципального района</t>
  </si>
  <si>
    <t>Финансовое управление Аргаяшского муниципального района</t>
  </si>
  <si>
    <t>Обеспечение пожарной безопасности</t>
  </si>
  <si>
    <t>Коммунальное  хозяйство</t>
  </si>
  <si>
    <t>Контрольно-счетная комиссияАргаяшского муниципального района</t>
  </si>
  <si>
    <t>Управление образования Аргаяшского муниципального района</t>
  </si>
  <si>
    <t>0703</t>
  </si>
  <si>
    <t>Муниципальное казенное учреждение "Управление культуры, туризма и молодежной политики"</t>
  </si>
  <si>
    <t>Управление социальной защиты населения Аргаяшского района</t>
  </si>
  <si>
    <t>Администрация Аргаяшского муниципального района</t>
  </si>
  <si>
    <t>Комитет по управлению имуществом Аргаяшского муниципального района</t>
  </si>
  <si>
    <t>1403</t>
  </si>
  <si>
    <t>Прочие межбюджетные трансферты общего характера</t>
  </si>
  <si>
    <t>тысяч рублей</t>
  </si>
  <si>
    <t>0408</t>
  </si>
  <si>
    <t>Транспорт</t>
  </si>
  <si>
    <t>Приложение 1</t>
  </si>
  <si>
    <t>Код бюджетной классификации</t>
  </si>
  <si>
    <t>Наименование</t>
  </si>
  <si>
    <t>НАЛОГОВЫЕ, НЕНАЛОГОВЫЕ ДОХОДЫ</t>
  </si>
  <si>
    <t>000 101 00000 000000000</t>
  </si>
  <si>
    <t>НАЛОГИ НА ПРИБЫЛЬ, ДОХОДЫ</t>
  </si>
  <si>
    <t>182 101 02010 01 0000110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</si>
  <si>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</si>
  <si>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182 101 02020 01 0000110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</si>
  <si>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</si>
  <si>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182 101 02030 01 0000110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</si>
  <si>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</si>
  <si>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182 101 02040 01 0000110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</si>
  <si>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</si>
  <si>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182 101 02080 01 0000110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</si>
  <si>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</si>
  <si>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</si>
  <si>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</si>
  <si>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</si>
  <si>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двигетелей,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</si>
  <si>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</si>
  <si>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</si>
  <si>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</si>
  <si>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</si>
  <si>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182 107 01020 01 0000110</t>
  </si>
  <si>
    <t>Налог на добычу общераспространеных полезных ископаемых</t>
  </si>
  <si>
    <t>182 107 01030 01 0000110</t>
  </si>
  <si>
    <t>Налог на добычу прочих полезных ископаемых (за исключением полезных ископаемых, в отношении которых при налогообложении установлен рентный коэффициент, отличный от 1, полезных ископаемых в виде природных алмазов)</t>
  </si>
  <si>
    <t>182 108 03010 01 0000110</t>
  </si>
  <si>
    <t>Государственная пошлина по делам, рассматриваемым в судах общей юрисдикции, мировыми судьями (за исключением Верховным Судом Российской Федерации)</t>
  </si>
  <si>
    <t>000 108 06000 01 0000110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</si>
  <si>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Федерации,а также с въездом в Российскую Федерацию или выездом из Российской Федерации</t>
  </si>
  <si>
    <t>182 108 07010 01 0000110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</si>
  <si>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</si>
  <si>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000 108 07020 01 0000110</t>
  </si>
  <si>
    <t>Государственная пошлина за государственную регистрацию прав,ограничений (обременений) прав на недвижимое имущество и сделок с ним</t>
  </si>
  <si>
    <t>000 108 07100 01 0000110</t>
  </si>
  <si>
    <t>Государственная пошлина за выдачу и обмен паспорта гражданина Российской Федерации</t>
  </si>
  <si>
    <t>188 108 07141 01 0000110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</si>
  <si>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органов,связанные с изменением и выдачей документов на транспортные средства,регистрационных знаков,водительских удостоверений</t>
  </si>
  <si>
    <t>182 109 07053 05 0000 110</t>
  </si>
  <si>
    <t>Прочие местные налоги и сборы, мобилизуемые на территориях муниципальных районов</t>
  </si>
  <si>
    <t>000 100 00000000000000</t>
  </si>
  <si>
    <t>НЕНАЛОГОВЫЕ ДОХОДЫ</t>
  </si>
  <si>
    <t>538 111 05013 05 0000120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</si>
  <si>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</si>
  <si>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533 1 11 05035 05 0000 120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</si>
  <si>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</si>
  <si>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538 111 05075 05 0000120</t>
  </si>
  <si>
    <t>Доходы от сдачи в аренду имущества,составляющего казну муниципальных районов (за исключением земельных участков)</t>
  </si>
  <si>
    <t>048 1 12 01040 01 0000 120</t>
  </si>
  <si>
    <t>Плата за размещение отходов производства и потребления</t>
  </si>
  <si>
    <t>532 1 13 02995 05 0000 130</t>
  </si>
  <si>
    <t>Прочие доходы  от компенсации затрат бюджетов муниципальных районов</t>
  </si>
  <si>
    <t>538 1 13 02995 05 0000 130</t>
  </si>
  <si>
    <t>538 1 14 06013 05 0000 430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</si>
  <si>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</si>
  <si>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000 116 00000 00 0000000</t>
  </si>
  <si>
    <t>Штрафы,санцции, возмещение ущерба</t>
  </si>
  <si>
    <t>000 117 01050 05 0000 180</t>
  </si>
  <si>
    <t>Невыясненные поступления, зачисляемые в бюджеты муниципальных районов</t>
  </si>
  <si>
    <t>000 117 05050 05 0000 180</t>
  </si>
  <si>
    <t>Прочие неналоговые доходы бюджетов муниципальных районов</t>
  </si>
  <si>
    <t>Итого налоговых и неналоговых доходов</t>
  </si>
  <si>
    <t>БЕЗВОЗМЕЗДНЫЕ ПОСТУПЛЕНИЯ</t>
  </si>
  <si>
    <t>000 202 10000 00 0000150</t>
  </si>
  <si>
    <t>Дотации бюджетам бюджетной системы Российской Федерации</t>
  </si>
  <si>
    <t>000 202 20000 00 0000150</t>
  </si>
  <si>
    <t>Субсидии бюджетам бюджетной системы Российской Федерации (межбюджетные субсидии)</t>
  </si>
  <si>
    <t>000 202 30000 00 0000150</t>
  </si>
  <si>
    <t>Субвенции бюджетам бюджетной системы Российской Федерации</t>
  </si>
  <si>
    <t>000 202 40000 00 0000150</t>
  </si>
  <si>
    <t>Иные межбюджетные трансферты</t>
  </si>
  <si>
    <t>Итого безвозмездных поступлений</t>
  </si>
  <si>
    <t>000 218 05000 05 0000 150</t>
  </si>
  <si>
    <t>Доходы бюджетов муниципальных районов от возврата организациями остатков субсидий прошлых лет</t>
  </si>
  <si>
    <t>000 218 60010 05 0000 150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</si>
  <si>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</si>
  <si>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</si>
  <si>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</si>
  <si>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безвозмездных поступлений с учетом КБК 218,219.</t>
  </si>
  <si>
    <t>Всего доходов с учетом  КБК 218, 219</t>
  </si>
  <si>
    <t>0107</t>
  </si>
  <si>
    <t>1105</t>
  </si>
  <si>
    <t>Другие вопросы в области физической культуры и спорта</t>
  </si>
  <si>
    <t>Отчет  об источниках финансирования дефицита  бюджета Аргаяшского муниципального района за   2022 год по бюджетной классификации групп, подгрупп, статей, видов источников финансирования  дефицита бюджета</t>
  </si>
  <si>
    <t>Отчет  от исполнении бюджета Аргаяшского муниципального района за 2022 год</t>
  </si>
  <si>
    <t>за   2022 год</t>
  </si>
  <si>
    <t>0600</t>
  </si>
  <si>
    <t>0605</t>
  </si>
  <si>
    <t>Орана окружающей среды</t>
  </si>
  <si>
    <t>Другие вопросы в области охраны окружающей среды</t>
  </si>
  <si>
    <t>Обеспечение проведения выборов и референдумов</t>
  </si>
  <si>
    <t>Отчет об исполнении бюджета Аргаяшского муниципального района по доходам                                                                                                                                                                   за 2022 года</t>
  </si>
  <si>
    <t>(тыс.руб.)</t>
  </si>
  <si>
    <t>Первоначальный план</t>
  </si>
  <si>
    <t>Уточненный план</t>
  </si>
  <si>
    <t>доля в общем объеме</t>
  </si>
  <si>
    <t>% к первоначальному плану</t>
  </si>
  <si>
    <t>% к уточненному плану</t>
  </si>
  <si>
    <t>000 10000000000000000</t>
  </si>
  <si>
    <t xml:space="preserve">Аргаяшского муниципального района </t>
  </si>
  <si>
    <t xml:space="preserve">к решению Собрания депутатов  </t>
  </si>
  <si>
    <t>от 26 апреля 2023 г. № 372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</si>
</sst>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?"/>
    <numFmt numFmtId="175" formatCode="#,##0;[Red]#,##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center" vertical="center" wrapText="1"/>
    </xf>
    <xf numFmtId="4" fontId="7" fillId="0" borderId="10" xfId="53" applyNumberFormat="1" applyFont="1" applyBorder="1" applyAlignment="1">
      <alignment/>
      <protection/>
    </xf>
    <xf numFmtId="0" fontId="9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9" fontId="11" fillId="0" borderId="10" xfId="53" applyNumberFormat="1" applyFont="1" applyBorder="1" applyAlignment="1">
      <alignment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5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173" fontId="7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15" fillId="0" borderId="10" xfId="0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1;&#1080;&#1085;&#1080;&#1079;&#1072;%20&#1047;&#1072;&#1082;&#1074;&#1072;&#1085;&#1086;&#1074;&#1085;&#1072;\Music\&#1053;&#1086;&#1074;&#1072;&#1103;%20&#1087;&#1072;&#1087;&#1082;&#1072;\01.04.2019\2022\&#1089;&#1074;&#1086;&#1076;%20&#1086;&#1090;&#1095;&#1077;&#1090;&#1086;&#1074;%2001.01.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1;&#1080;&#1085;&#1080;&#1079;&#1072;%20&#1047;&#1072;&#1082;&#1074;&#1072;&#1085;&#1086;&#1074;&#1085;&#1072;\Music\&#1053;&#1086;&#1074;&#1072;&#1103;%20&#1087;&#1072;&#1087;&#1082;&#1072;\01.04.2019\2021\&#1089;&#1074;&#1086;&#1076;%20&#1086;&#1090;&#1095;&#1077;&#1090;&#1086;&#1074;\&#1089;&#1074;&#1086;&#1076;%20&#1086;&#1090;&#1095;&#1077;&#1090;&#1086;&#1074;%2001.01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огдановой"/>
      <sheetName val="налоговая"/>
      <sheetName val="доходы главе "/>
      <sheetName val="отчет об исполнении дох. за 3кв"/>
      <sheetName val="консолидир за 1 кв."/>
      <sheetName val="план посел."/>
      <sheetName val="план без.посел"/>
      <sheetName val="факт посел"/>
      <sheetName val="факт без пос"/>
      <sheetName val="к нал1"/>
      <sheetName val="реестр Д 2022-2024"/>
      <sheetName val="ожид. исполнен. бюджета 2021"/>
      <sheetName val="четверг поселения(переданные) "/>
      <sheetName val="четверг поселения"/>
      <sheetName val="план"/>
      <sheetName val="Лист2"/>
    </sheetNames>
    <sheetDataSet>
      <sheetData sheetId="2">
        <row r="8">
          <cell r="C8">
            <v>296745.9</v>
          </cell>
          <cell r="D8">
            <v>357877.2</v>
          </cell>
        </row>
        <row r="9">
          <cell r="C9">
            <v>2900</v>
          </cell>
          <cell r="D9">
            <v>2406.9</v>
          </cell>
        </row>
        <row r="10">
          <cell r="C10">
            <v>3200</v>
          </cell>
          <cell r="D10">
            <v>4291.6</v>
          </cell>
        </row>
        <row r="11">
          <cell r="C11">
            <v>2341</v>
          </cell>
          <cell r="D11">
            <v>2050.2</v>
          </cell>
        </row>
        <row r="12">
          <cell r="A12" t="str">
            <v>182 1 01 02050 01 0000 110</v>
          </cell>
          <cell r="B12" t="str">
    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</v>
          </cell>
          <cell r="C12">
            <v>0</v>
          </cell>
          <cell r="D12">
            <v>225.7</v>
          </cell>
        </row>
        <row r="13">
          <cell r="C13">
            <v>21000</v>
          </cell>
          <cell r="D13">
            <v>30157.7</v>
          </cell>
        </row>
        <row r="15">
          <cell r="C15">
            <v>16756.1</v>
          </cell>
          <cell r="D15">
            <v>21438.5</v>
          </cell>
        </row>
        <row r="16">
          <cell r="C16">
            <v>92.8</v>
          </cell>
          <cell r="D16">
            <v>115.8</v>
          </cell>
        </row>
        <row r="17">
          <cell r="C17">
            <v>22312.6</v>
          </cell>
          <cell r="D17">
            <v>23670.6</v>
          </cell>
        </row>
        <row r="18">
          <cell r="C18">
            <v>-2101.1</v>
          </cell>
          <cell r="D18">
            <v>-2459.6</v>
          </cell>
        </row>
        <row r="20">
          <cell r="C20">
            <v>31835.4</v>
          </cell>
          <cell r="D20">
            <v>32268.8</v>
          </cell>
        </row>
        <row r="21">
          <cell r="C21">
            <v>7500</v>
          </cell>
          <cell r="D21">
            <v>7761.6</v>
          </cell>
        </row>
        <row r="22">
          <cell r="C22">
            <v>0</v>
          </cell>
          <cell r="D22">
            <v>-2.5</v>
          </cell>
        </row>
        <row r="23">
          <cell r="C23">
            <v>134</v>
          </cell>
          <cell r="D23">
            <v>40.6</v>
          </cell>
        </row>
        <row r="24">
          <cell r="C24">
            <v>0</v>
          </cell>
          <cell r="D24">
            <v>-0.1</v>
          </cell>
        </row>
        <row r="25">
          <cell r="C25">
            <v>2450</v>
          </cell>
          <cell r="D25">
            <v>2144</v>
          </cell>
        </row>
        <row r="29">
          <cell r="C29">
            <v>2000</v>
          </cell>
          <cell r="D29">
            <v>1590.4</v>
          </cell>
        </row>
        <row r="30">
          <cell r="C30">
            <v>8852</v>
          </cell>
          <cell r="D30">
            <v>8893.9</v>
          </cell>
        </row>
        <row r="32">
          <cell r="C32">
            <v>6089</v>
          </cell>
          <cell r="D32">
            <v>7074.7</v>
          </cell>
        </row>
        <row r="33">
          <cell r="C33">
            <v>0</v>
          </cell>
          <cell r="D33">
            <v>0</v>
          </cell>
        </row>
        <row r="37">
          <cell r="C37">
            <v>20650</v>
          </cell>
          <cell r="D37">
            <v>23990.4</v>
          </cell>
        </row>
        <row r="38">
          <cell r="A38" t="str">
            <v>538 111 05025 05 0000 120</v>
          </cell>
          <cell r="B38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    </cell>
          <cell r="C38">
            <v>150</v>
          </cell>
          <cell r="D38">
            <v>186.9</v>
          </cell>
        </row>
        <row r="39">
          <cell r="C39">
            <v>0</v>
          </cell>
          <cell r="D39">
            <v>0</v>
          </cell>
        </row>
        <row r="40">
          <cell r="C40">
            <v>910</v>
          </cell>
          <cell r="D40">
            <v>980.5</v>
          </cell>
        </row>
        <row r="42">
          <cell r="C42">
            <v>338.8</v>
          </cell>
          <cell r="D42">
            <v>370.1</v>
          </cell>
        </row>
        <row r="43">
          <cell r="C43">
            <v>4659</v>
          </cell>
          <cell r="D43">
            <v>6536.5</v>
          </cell>
        </row>
        <row r="44">
          <cell r="C44">
            <v>40</v>
          </cell>
          <cell r="D44">
            <v>49.9</v>
          </cell>
        </row>
        <row r="46">
          <cell r="A46" t="str">
            <v>531 1 13 02995 05 0000 130</v>
          </cell>
          <cell r="B46" t="str">
            <v>Прочие доходы  от компенсации затрат бюджетов муниципальных районов</v>
          </cell>
          <cell r="C46">
            <v>4.5</v>
          </cell>
          <cell r="D46">
            <v>4.5</v>
          </cell>
        </row>
        <row r="47">
          <cell r="C47">
            <v>103.6</v>
          </cell>
          <cell r="D47">
            <v>1138.5</v>
          </cell>
        </row>
        <row r="48">
          <cell r="C48">
            <v>133.9</v>
          </cell>
          <cell r="D48">
            <v>140.1</v>
          </cell>
        </row>
        <row r="49">
          <cell r="C49">
            <v>50</v>
          </cell>
          <cell r="D49">
            <v>237.4</v>
          </cell>
        </row>
        <row r="50">
          <cell r="C50">
            <v>2268.6</v>
          </cell>
          <cell r="D50">
            <v>2268.6</v>
          </cell>
        </row>
        <row r="51">
          <cell r="C51">
            <v>0</v>
          </cell>
          <cell r="D51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500</v>
          </cell>
          <cell r="D55">
            <v>660</v>
          </cell>
        </row>
        <row r="56">
          <cell r="C56">
            <v>12771.2</v>
          </cell>
          <cell r="D56">
            <v>22869.7</v>
          </cell>
        </row>
        <row r="57">
          <cell r="C57">
            <v>3009.9</v>
          </cell>
          <cell r="D57">
            <v>4961.200000000001</v>
          </cell>
        </row>
        <row r="90">
          <cell r="C90">
            <v>0</v>
          </cell>
          <cell r="D90">
            <v>1.7</v>
          </cell>
        </row>
        <row r="95">
          <cell r="C95">
            <v>250</v>
          </cell>
          <cell r="D95">
            <v>0</v>
          </cell>
        </row>
        <row r="98">
          <cell r="A98" t="str">
            <v>000 117 15000 00 0000 150</v>
          </cell>
          <cell r="B98" t="str">
            <v>Инициативные платежи</v>
          </cell>
          <cell r="C98">
            <v>50</v>
          </cell>
          <cell r="D98">
            <v>50</v>
          </cell>
        </row>
        <row r="99">
          <cell r="C99">
            <v>1297.1</v>
          </cell>
          <cell r="D99">
            <v>1348.5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огдановой"/>
      <sheetName val="доходы главе "/>
      <sheetName val="отчет об исполнении дох. за 3кв"/>
      <sheetName val="консол оконч"/>
      <sheetName val="консолидир первон"/>
      <sheetName val="план посел."/>
      <sheetName val="факт посел"/>
      <sheetName val="план без.посел"/>
      <sheetName val="факт без пос"/>
      <sheetName val="реестр Д 2022-2024"/>
      <sheetName val="ожид. исполнен. бюджета 2021"/>
    </sheetNames>
    <sheetDataSet>
      <sheetData sheetId="1">
        <row r="19">
          <cell r="A19" t="str">
            <v>182 105 01010 01 0000 110</v>
          </cell>
          <cell r="B19" t="str">
            <v>Налог, взимаемый с налогоплательщиков, выбравших в качестве объекта налогообложения доходы </v>
          </cell>
        </row>
        <row r="20">
          <cell r="A20" t="str">
            <v>182 105 01020 01 0000 110</v>
          </cell>
          <cell r="B20" t="str">
            <v> 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21">
          <cell r="A21" t="str">
            <v>182 105 01050 01 0000 110</v>
          </cell>
          <cell r="B21" t="str">
            <v>Минимальный налог, зачисляемый в бюджеты субъектов Российской Федерации (за налоговые периоды, истекшие до 1 января 2016 года)</v>
          </cell>
        </row>
        <row r="22">
          <cell r="A22" t="str">
            <v>182 105 02010 02 0000 110</v>
          </cell>
          <cell r="B22" t="str">
            <v>Единый налог на вмененный доход для отдельных видов деятельности </v>
          </cell>
        </row>
        <row r="23">
          <cell r="A23" t="str">
            <v>182 105 02020 02 0000 110</v>
          </cell>
          <cell r="B23" t="str">
            <v>Единый налог на вмененный доход для отдельных видов деятельности (за налоговые периоды, истекшие до 1 января 2011 года)</v>
          </cell>
        </row>
        <row r="24">
          <cell r="A24" t="str">
            <v>182 105 04020 02 0000 110</v>
          </cell>
          <cell r="B24" t="str">
            <v>Налог, взимаемый в связи с применением патентной системы налогообложения, зачисляемый в бюджеты муниципальных районов</v>
          </cell>
        </row>
        <row r="39">
          <cell r="A39" t="str">
            <v>000 1 12 00000 00 0000 000</v>
          </cell>
          <cell r="B39" t="str">
            <v>ПЛАТЕЖИ ПРИ ПОЛЬЗОВАНИИ ПРИРОДНЫМИ РЕСУРСАМИ</v>
          </cell>
        </row>
        <row r="40">
          <cell r="A40" t="str">
            <v>048 1 12 01010 01 0000 120</v>
          </cell>
          <cell r="B40" t="str">
            <v>Плата за выбросы загразняющих веществ в атмосферный воздух стационарными объектами</v>
          </cell>
        </row>
        <row r="41">
          <cell r="A41" t="str">
            <v>048 1 12 01030 01 0000 120</v>
          </cell>
          <cell r="B41" t="str">
            <v>Плата за сбросы загрязнающих веществ в водные объекты</v>
          </cell>
        </row>
        <row r="43">
          <cell r="A43" t="str">
            <v>000 1 13 00000 00 0000 000</v>
          </cell>
          <cell r="B43" t="str">
            <v>ДОХОДЫ ОТ ОКАЗАНИЯ ПЛАТНЫХ УСЛУГ И КОМПЕНСАЦИИ ГОСУДАРСТВА</v>
          </cell>
        </row>
        <row r="45">
          <cell r="A45" t="str">
            <v>533 1 13 02995 05 0000 130</v>
          </cell>
          <cell r="B45" t="str">
            <v>Прочие доходы  от компенсации затрат бюджетов муниципальных районов</v>
          </cell>
        </row>
        <row r="46">
          <cell r="A46" t="str">
            <v>534 1 13 02995 05 0000 130</v>
          </cell>
          <cell r="B46" t="str">
            <v>Прочие доходы  от компенсации затрат бюджетов муниципальных районов</v>
          </cell>
        </row>
        <row r="47">
          <cell r="A47" t="str">
            <v>536 1 13 02995 05 0000 130</v>
          </cell>
          <cell r="B47" t="str">
            <v>Прочие доходы  от компенсации затрат бюджетов муниципальных районов</v>
          </cell>
        </row>
        <row r="50">
          <cell r="A50" t="str">
            <v>538 1 14 01050 05 0000 410 </v>
          </cell>
          <cell r="B50" t="str">
            <v>Доходы от продажи квартир, находящихся в собственности муниципальных районов</v>
          </cell>
        </row>
        <row r="51">
          <cell r="A51" t="str">
            <v>536 1 14 02053 05 0000 410</v>
          </cell>
          <cell r="B51" t="str">
    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v>
          </cell>
        </row>
        <row r="52">
          <cell r="A52" t="str">
            <v>538 1 14 02053 05 0000 410</v>
          </cell>
          <cell r="B52" t="str">
    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61">
      <selection activeCell="F2" sqref="F2:H4"/>
    </sheetView>
  </sheetViews>
  <sheetFormatPr defaultColWidth="9.140625" defaultRowHeight="12.75"/>
  <cols>
    <col min="1" max="1" width="25.7109375" style="80" customWidth="1"/>
    <col min="2" max="2" width="48.00390625" style="80" customWidth="1"/>
    <col min="3" max="4" width="13.28125" style="80" customWidth="1"/>
    <col min="5" max="5" width="12.00390625" style="80" customWidth="1"/>
    <col min="6" max="16384" width="9.140625" style="80" customWidth="1"/>
  </cols>
  <sheetData>
    <row r="1" spans="1:8" s="66" customFormat="1" ht="15.75">
      <c r="A1" s="54"/>
      <c r="B1" s="54"/>
      <c r="C1" s="54"/>
      <c r="D1" s="54"/>
      <c r="E1" s="54"/>
      <c r="F1" s="81" t="s">
        <v>140</v>
      </c>
      <c r="G1" s="81"/>
      <c r="H1" s="81"/>
    </row>
    <row r="2" spans="1:8" s="66" customFormat="1" ht="15.75">
      <c r="A2" s="54"/>
      <c r="B2" s="54"/>
      <c r="C2" s="54"/>
      <c r="D2" s="54"/>
      <c r="E2" s="54"/>
      <c r="F2" s="88"/>
      <c r="G2" s="88"/>
      <c r="H2" s="31" t="s">
        <v>242</v>
      </c>
    </row>
    <row r="3" spans="1:8" s="66" customFormat="1" ht="15.75">
      <c r="A3" s="54"/>
      <c r="B3" s="54"/>
      <c r="C3" s="54"/>
      <c r="D3" s="54"/>
      <c r="E3" s="54"/>
      <c r="F3" s="88"/>
      <c r="G3" s="88"/>
      <c r="H3" s="31" t="s">
        <v>241</v>
      </c>
    </row>
    <row r="4" spans="1:8" s="66" customFormat="1" ht="15.75">
      <c r="A4" s="54"/>
      <c r="B4" s="54"/>
      <c r="C4" s="54"/>
      <c r="D4" s="54"/>
      <c r="E4" s="54"/>
      <c r="F4" s="88"/>
      <c r="G4" s="88"/>
      <c r="H4" s="31" t="s">
        <v>243</v>
      </c>
    </row>
    <row r="5" spans="1:8" s="66" customFormat="1" ht="15.75">
      <c r="A5" s="54"/>
      <c r="B5" s="54"/>
      <c r="C5" s="54"/>
      <c r="D5" s="54"/>
      <c r="E5" s="54"/>
      <c r="F5" s="54"/>
      <c r="G5" s="54"/>
      <c r="H5" s="54"/>
    </row>
    <row r="6" spans="1:11" s="66" customFormat="1" ht="15" customHeight="1">
      <c r="A6" s="82" t="s">
        <v>233</v>
      </c>
      <c r="B6" s="82"/>
      <c r="C6" s="82"/>
      <c r="D6" s="82"/>
      <c r="E6" s="82"/>
      <c r="F6" s="82"/>
      <c r="G6" s="82"/>
      <c r="H6" s="82"/>
      <c r="I6" s="67"/>
      <c r="J6" s="67"/>
      <c r="K6" s="67"/>
    </row>
    <row r="7" spans="1:11" s="66" customFormat="1" ht="45.75" customHeight="1">
      <c r="A7" s="82"/>
      <c r="B7" s="82"/>
      <c r="C7" s="82"/>
      <c r="D7" s="82"/>
      <c r="E7" s="82"/>
      <c r="F7" s="82"/>
      <c r="G7" s="82"/>
      <c r="H7" s="82"/>
      <c r="I7" s="67"/>
      <c r="J7" s="67"/>
      <c r="K7" s="67"/>
    </row>
    <row r="8" spans="1:11" s="66" customFormat="1" ht="15.75" customHeight="1">
      <c r="A8" s="54"/>
      <c r="B8" s="55"/>
      <c r="C8" s="55"/>
      <c r="D8" s="55"/>
      <c r="E8" s="55"/>
      <c r="F8" s="55"/>
      <c r="G8" s="83" t="s">
        <v>234</v>
      </c>
      <c r="H8" s="83"/>
      <c r="I8" s="67"/>
      <c r="J8" s="67"/>
      <c r="K8" s="67"/>
    </row>
    <row r="9" spans="1:8" s="66" customFormat="1" ht="63">
      <c r="A9" s="56" t="s">
        <v>141</v>
      </c>
      <c r="B9" s="57" t="s">
        <v>142</v>
      </c>
      <c r="C9" s="57" t="s">
        <v>235</v>
      </c>
      <c r="D9" s="57" t="s">
        <v>236</v>
      </c>
      <c r="E9" s="57" t="s">
        <v>51</v>
      </c>
      <c r="F9" s="57" t="s">
        <v>237</v>
      </c>
      <c r="G9" s="57" t="s">
        <v>238</v>
      </c>
      <c r="H9" s="57" t="s">
        <v>239</v>
      </c>
    </row>
    <row r="10" spans="1:8" s="69" customFormat="1" ht="15.75">
      <c r="A10" s="68" t="s">
        <v>240</v>
      </c>
      <c r="B10" s="68" t="s">
        <v>143</v>
      </c>
      <c r="C10" s="58">
        <f>C11+C37+C18+C22+C26+C27+C28+C29+C30+C31+C32+C33+C34+C35+C36+C19+C20+C21+C23+C24+C25</f>
        <v>415624.7</v>
      </c>
      <c r="D10" s="58">
        <f>D11+D37+D18+D22+D23+D24+D25+D26+D27+D28+D29+D30+D31+D32+D33+D34+D35+D36+D19+D20+D21</f>
        <v>467997.2</v>
      </c>
      <c r="E10" s="58">
        <f>E11+E37+E18+E22+E23+E24+E25+E26+E27+E28+E29+E30+E31+E32+E33+E34+E35+E36+E19+E20+E21</f>
        <v>563992</v>
      </c>
      <c r="F10" s="58">
        <f>E10/E72*100</f>
        <v>26.085137453742746</v>
      </c>
      <c r="G10" s="58">
        <f aca="true" t="shared" si="0" ref="G10:G72">E10/C10*100</f>
        <v>135.6974212552815</v>
      </c>
      <c r="H10" s="58">
        <f aca="true" t="shared" si="1" ref="H10:H72">E10/D10*100</f>
        <v>120.51183212207252</v>
      </c>
    </row>
    <row r="11" spans="1:8" s="69" customFormat="1" ht="31.5">
      <c r="A11" s="57" t="s">
        <v>144</v>
      </c>
      <c r="B11" s="70" t="s">
        <v>145</v>
      </c>
      <c r="C11" s="59">
        <f>SUM(C12:C17)</f>
        <v>294186.9</v>
      </c>
      <c r="D11" s="59">
        <f>SUM(D12:D17)</f>
        <v>326186.9</v>
      </c>
      <c r="E11" s="59">
        <f>SUM(E12:E17)</f>
        <v>397009.30000000005</v>
      </c>
      <c r="F11" s="58">
        <f>E11/E61*100</f>
        <v>70.39271833643032</v>
      </c>
      <c r="G11" s="58">
        <f t="shared" si="0"/>
        <v>134.95138634657084</v>
      </c>
      <c r="H11" s="58">
        <f t="shared" si="1"/>
        <v>121.71221468428071</v>
      </c>
    </row>
    <row r="12" spans="1:8" s="66" customFormat="1" ht="110.25">
      <c r="A12" s="57" t="s">
        <v>146</v>
      </c>
      <c r="B12" s="71" t="s">
        <v>147</v>
      </c>
      <c r="C12" s="60">
        <v>274745.9</v>
      </c>
      <c r="D12" s="60">
        <f>'[1]доходы главе '!C8</f>
        <v>296745.9</v>
      </c>
      <c r="E12" s="60">
        <f>'[1]доходы главе '!D8</f>
        <v>357877.2</v>
      </c>
      <c r="F12" s="60">
        <f>E12/E61*100</f>
        <v>63.45430431637329</v>
      </c>
      <c r="G12" s="58">
        <f t="shared" si="0"/>
        <v>130.2575215863094</v>
      </c>
      <c r="H12" s="58">
        <f t="shared" si="1"/>
        <v>120.60055421153248</v>
      </c>
    </row>
    <row r="13" spans="1:8" s="66" customFormat="1" ht="157.5">
      <c r="A13" s="57" t="s">
        <v>148</v>
      </c>
      <c r="B13" s="71" t="s">
        <v>149</v>
      </c>
      <c r="C13" s="60">
        <v>2900</v>
      </c>
      <c r="D13" s="60">
        <f>'[1]доходы главе '!C9</f>
        <v>2900</v>
      </c>
      <c r="E13" s="60">
        <f>'[1]доходы главе '!D9</f>
        <v>2406.9</v>
      </c>
      <c r="F13" s="60">
        <f>E13/E61*100</f>
        <v>0.4267613725017376</v>
      </c>
      <c r="G13" s="58">
        <f t="shared" si="0"/>
        <v>82.99655172413793</v>
      </c>
      <c r="H13" s="58">
        <f t="shared" si="1"/>
        <v>82.99655172413793</v>
      </c>
    </row>
    <row r="14" spans="1:8" s="66" customFormat="1" ht="63">
      <c r="A14" s="57" t="s">
        <v>150</v>
      </c>
      <c r="B14" s="72" t="s">
        <v>151</v>
      </c>
      <c r="C14" s="60">
        <v>3200</v>
      </c>
      <c r="D14" s="60">
        <f>'[1]доходы главе '!C10</f>
        <v>3200</v>
      </c>
      <c r="E14" s="60">
        <f>'[1]доходы главе '!D10</f>
        <v>4291.6</v>
      </c>
      <c r="F14" s="60">
        <f>E14/E61*100</f>
        <v>0.7609327791883573</v>
      </c>
      <c r="G14" s="58">
        <f t="shared" si="0"/>
        <v>134.1125</v>
      </c>
      <c r="H14" s="58">
        <f t="shared" si="1"/>
        <v>134.1125</v>
      </c>
    </row>
    <row r="15" spans="1:8" s="66" customFormat="1" ht="126">
      <c r="A15" s="57" t="s">
        <v>152</v>
      </c>
      <c r="B15" s="71" t="s">
        <v>153</v>
      </c>
      <c r="C15" s="60">
        <v>2341</v>
      </c>
      <c r="D15" s="60">
        <f>'[1]доходы главе '!C11</f>
        <v>2341</v>
      </c>
      <c r="E15" s="60">
        <f>'[1]доходы главе '!D11</f>
        <v>2050.2</v>
      </c>
      <c r="F15" s="60">
        <f>E15/E61*100</f>
        <v>0.36351579455027727</v>
      </c>
      <c r="G15" s="58">
        <f t="shared" si="0"/>
        <v>87.57795813754805</v>
      </c>
      <c r="H15" s="58">
        <f t="shared" si="1"/>
        <v>87.57795813754805</v>
      </c>
    </row>
    <row r="16" spans="1:8" s="66" customFormat="1" ht="110.25">
      <c r="A16" s="73" t="str">
        <f>'[1]доходы главе '!A12</f>
        <v>182 1 01 02050 01 0000 110</v>
      </c>
      <c r="B16" s="73" t="str">
        <f>'[1]доходы главе '!B12</f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</v>
      </c>
      <c r="C16" s="60">
        <v>0</v>
      </c>
      <c r="D16" s="60">
        <f>'[1]доходы главе '!C12</f>
        <v>0</v>
      </c>
      <c r="E16" s="60">
        <f>'[1]доходы главе '!D12</f>
        <v>225.7</v>
      </c>
      <c r="F16" s="60">
        <f>E16/E61*100</f>
        <v>0.04001829813188839</v>
      </c>
      <c r="G16" s="58">
        <v>0</v>
      </c>
      <c r="H16" s="58">
        <v>0</v>
      </c>
    </row>
    <row r="17" spans="1:8" s="66" customFormat="1" ht="63">
      <c r="A17" s="57" t="s">
        <v>154</v>
      </c>
      <c r="B17" s="71" t="s">
        <v>155</v>
      </c>
      <c r="C17" s="60">
        <v>11000</v>
      </c>
      <c r="D17" s="60">
        <f>'[1]доходы главе '!C13</f>
        <v>21000</v>
      </c>
      <c r="E17" s="60">
        <f>'[1]доходы главе '!D13</f>
        <v>30157.7</v>
      </c>
      <c r="F17" s="60">
        <f>E17/E61*100</f>
        <v>5.347185775684761</v>
      </c>
      <c r="G17" s="58">
        <f t="shared" si="0"/>
        <v>274.1609090909091</v>
      </c>
      <c r="H17" s="58">
        <f t="shared" si="1"/>
        <v>143.60809523809525</v>
      </c>
    </row>
    <row r="18" spans="1:8" s="66" customFormat="1" ht="94.5">
      <c r="A18" s="57" t="s">
        <v>156</v>
      </c>
      <c r="B18" s="57" t="s">
        <v>157</v>
      </c>
      <c r="C18" s="60">
        <v>16756.1</v>
      </c>
      <c r="D18" s="60">
        <f>'[1]доходы главе '!C15</f>
        <v>16756.1</v>
      </c>
      <c r="E18" s="60">
        <f>'[1]доходы главе '!D15</f>
        <v>21438.5</v>
      </c>
      <c r="F18" s="60">
        <f>E18/E61*100</f>
        <v>3.8012064000907815</v>
      </c>
      <c r="G18" s="58">
        <f t="shared" si="0"/>
        <v>127.94445008086608</v>
      </c>
      <c r="H18" s="58">
        <f t="shared" si="1"/>
        <v>127.94445008086608</v>
      </c>
    </row>
    <row r="19" spans="1:8" s="66" customFormat="1" ht="126">
      <c r="A19" s="57" t="s">
        <v>158</v>
      </c>
      <c r="B19" s="74" t="s">
        <v>159</v>
      </c>
      <c r="C19" s="60">
        <v>92.8</v>
      </c>
      <c r="D19" s="60">
        <f>'[1]доходы главе '!C16</f>
        <v>92.8</v>
      </c>
      <c r="E19" s="60">
        <f>'[1]доходы главе '!D16</f>
        <v>115.8</v>
      </c>
      <c r="F19" s="60">
        <f>E19/E61*100</f>
        <v>0.020532206130583413</v>
      </c>
      <c r="G19" s="58">
        <f t="shared" si="0"/>
        <v>124.78448275862068</v>
      </c>
      <c r="H19" s="58">
        <f t="shared" si="1"/>
        <v>124.78448275862068</v>
      </c>
    </row>
    <row r="20" spans="1:8" s="66" customFormat="1" ht="94.5">
      <c r="A20" s="57" t="s">
        <v>160</v>
      </c>
      <c r="B20" s="57" t="s">
        <v>161</v>
      </c>
      <c r="C20" s="60">
        <v>22312.6</v>
      </c>
      <c r="D20" s="60">
        <f>'[1]доходы главе '!C17</f>
        <v>22312.6</v>
      </c>
      <c r="E20" s="60">
        <f>'[1]доходы главе '!D17</f>
        <v>23670.6</v>
      </c>
      <c r="F20" s="60">
        <f>E20/E61*100</f>
        <v>4.196974425169151</v>
      </c>
      <c r="G20" s="58">
        <f t="shared" si="0"/>
        <v>106.0862472325054</v>
      </c>
      <c r="H20" s="58">
        <f t="shared" si="1"/>
        <v>106.0862472325054</v>
      </c>
    </row>
    <row r="21" spans="1:8" s="66" customFormat="1" ht="94.5">
      <c r="A21" s="57" t="s">
        <v>162</v>
      </c>
      <c r="B21" s="57" t="s">
        <v>163</v>
      </c>
      <c r="C21" s="60">
        <v>-2101.1</v>
      </c>
      <c r="D21" s="60">
        <f>'[1]доходы главе '!C18</f>
        <v>-2101.1</v>
      </c>
      <c r="E21" s="60">
        <f>'[1]доходы главе '!D18</f>
        <v>-2459.6</v>
      </c>
      <c r="F21" s="60">
        <f>E21/E61*100</f>
        <v>-0.43610547667342797</v>
      </c>
      <c r="G21" s="58">
        <f t="shared" si="0"/>
        <v>117.062491076103</v>
      </c>
      <c r="H21" s="58">
        <f t="shared" si="1"/>
        <v>117.062491076103</v>
      </c>
    </row>
    <row r="22" spans="1:8" s="66" customFormat="1" ht="47.25">
      <c r="A22" s="75" t="str">
        <f>'[2]доходы главе '!A19</f>
        <v>182 105 01010 01 0000 110</v>
      </c>
      <c r="B22" s="75" t="str">
        <f>'[2]доходы главе '!B19</f>
        <v>Налог, взимаемый с налогоплательщиков, выбравших в качестве объекта налогообложения доходы </v>
      </c>
      <c r="C22" s="60">
        <v>21335.4</v>
      </c>
      <c r="D22" s="60">
        <f>'[1]доходы главе '!C20</f>
        <v>31835.4</v>
      </c>
      <c r="E22" s="60">
        <f>'[1]доходы главе '!D20</f>
        <v>32268.8</v>
      </c>
      <c r="F22" s="60">
        <f>E22/E61*100</f>
        <v>5.721499595738947</v>
      </c>
      <c r="G22" s="58">
        <f t="shared" si="0"/>
        <v>151.24534810690213</v>
      </c>
      <c r="H22" s="58">
        <f t="shared" si="1"/>
        <v>101.36137758595775</v>
      </c>
    </row>
    <row r="23" spans="1:8" s="66" customFormat="1" ht="63">
      <c r="A23" s="75" t="str">
        <f>'[2]доходы главе '!A20</f>
        <v>182 105 01020 01 0000 110</v>
      </c>
      <c r="B23" s="75" t="str">
        <f>'[2]доходы главе '!B20</f>
        <v> Налог, взимаемый с налогоплательщиков, выбравших в качестве объекта налогообложения доходы, уменьшенные на величину расходов</v>
      </c>
      <c r="C23" s="60">
        <v>5000</v>
      </c>
      <c r="D23" s="60">
        <f>'[1]доходы главе '!C21</f>
        <v>7500</v>
      </c>
      <c r="E23" s="60">
        <f>'[1]доходы главе '!D21</f>
        <v>7761.6</v>
      </c>
      <c r="F23" s="60">
        <f>E23/E61*100</f>
        <v>1.3761897331877049</v>
      </c>
      <c r="G23" s="58">
        <f t="shared" si="0"/>
        <v>155.23200000000003</v>
      </c>
      <c r="H23" s="58">
        <f t="shared" si="1"/>
        <v>103.488</v>
      </c>
    </row>
    <row r="24" spans="1:8" s="66" customFormat="1" ht="63">
      <c r="A24" s="75" t="str">
        <f>'[2]доходы главе '!A21</f>
        <v>182 105 01050 01 0000 110</v>
      </c>
      <c r="B24" s="75" t="str">
        <f>'[2]доходы главе '!B21</f>
        <v>Минимальный налог, зачисляемый в бюджеты субъектов Российской Федерации (за налоговые периоды, истекшие до 1 января 2016 года)</v>
      </c>
      <c r="C24" s="60">
        <v>0</v>
      </c>
      <c r="D24" s="60">
        <f>'[1]доходы главе '!C22</f>
        <v>0</v>
      </c>
      <c r="E24" s="60">
        <f>'[1]доходы главе '!D22</f>
        <v>-2.5</v>
      </c>
      <c r="F24" s="60">
        <f>E24/E61*100</f>
        <v>-0.0004432686988467922</v>
      </c>
      <c r="G24" s="58">
        <v>0</v>
      </c>
      <c r="H24" s="58">
        <v>0</v>
      </c>
    </row>
    <row r="25" spans="1:8" s="66" customFormat="1" ht="31.5">
      <c r="A25" s="75" t="str">
        <f>'[2]доходы главе '!A22</f>
        <v>182 105 02010 02 0000 110</v>
      </c>
      <c r="B25" s="75" t="str">
        <f>'[2]доходы главе '!B22</f>
        <v>Единый налог на вмененный доход для отдельных видов деятельности </v>
      </c>
      <c r="C25" s="60">
        <v>134</v>
      </c>
      <c r="D25" s="60">
        <f>'[1]доходы главе '!C23</f>
        <v>134</v>
      </c>
      <c r="E25" s="60">
        <f>'[1]доходы главе '!D23</f>
        <v>40.6</v>
      </c>
      <c r="F25" s="60">
        <f>E25/E61*100</f>
        <v>0.007198683669271905</v>
      </c>
      <c r="G25" s="58">
        <f t="shared" si="0"/>
        <v>30.29850746268657</v>
      </c>
      <c r="H25" s="58">
        <f t="shared" si="1"/>
        <v>30.29850746268657</v>
      </c>
    </row>
    <row r="26" spans="1:8" s="66" customFormat="1" ht="47.25">
      <c r="A26" s="75" t="str">
        <f>'[2]доходы главе '!A23</f>
        <v>182 105 02020 02 0000 110</v>
      </c>
      <c r="B26" s="75" t="str">
        <f>'[2]доходы главе '!B23</f>
        <v>Единый налог на вмененный доход для отдельных видов деятельности (за налоговые периоды, истекшие до 1 января 2011 года)</v>
      </c>
      <c r="C26" s="60">
        <v>0</v>
      </c>
      <c r="D26" s="60">
        <f>'[1]доходы главе '!C24</f>
        <v>0</v>
      </c>
      <c r="E26" s="60">
        <f>'[1]доходы главе '!D24</f>
        <v>-0.1</v>
      </c>
      <c r="F26" s="60">
        <f>E26/E61*100</f>
        <v>-1.7730747953871688E-05</v>
      </c>
      <c r="G26" s="58">
        <v>0</v>
      </c>
      <c r="H26" s="58">
        <v>0</v>
      </c>
    </row>
    <row r="27" spans="1:8" s="66" customFormat="1" ht="63">
      <c r="A27" s="75" t="str">
        <f>'[2]доходы главе '!A24</f>
        <v>182 105 04020 02 0000 110</v>
      </c>
      <c r="B27" s="75" t="str">
        <f>'[2]доходы главе '!B24</f>
        <v>Налог, взимаемый в связи с применением патентной системы налогообложения, зачисляемый в бюджеты муниципальных районов</v>
      </c>
      <c r="C27" s="60">
        <v>2450</v>
      </c>
      <c r="D27" s="60">
        <f>'[1]доходы главе '!C25</f>
        <v>2450</v>
      </c>
      <c r="E27" s="60">
        <f>'[1]доходы главе '!D25</f>
        <v>2144</v>
      </c>
      <c r="F27" s="60">
        <f>E27/E61*100</f>
        <v>0.380147236131009</v>
      </c>
      <c r="G27" s="58">
        <f t="shared" si="0"/>
        <v>87.51020408163265</v>
      </c>
      <c r="H27" s="58">
        <f t="shared" si="1"/>
        <v>87.51020408163265</v>
      </c>
    </row>
    <row r="28" spans="1:8" s="66" customFormat="1" ht="31.5">
      <c r="A28" s="57" t="s">
        <v>164</v>
      </c>
      <c r="B28" s="57" t="s">
        <v>165</v>
      </c>
      <c r="C28" s="60">
        <v>2000</v>
      </c>
      <c r="D28" s="60">
        <f>'[1]доходы главе '!C29</f>
        <v>2000</v>
      </c>
      <c r="E28" s="60">
        <f>'[1]доходы главе '!D29</f>
        <v>1590.4</v>
      </c>
      <c r="F28" s="60">
        <f>E28/E61*100</f>
        <v>0.2819898154583753</v>
      </c>
      <c r="G28" s="58">
        <f t="shared" si="0"/>
        <v>79.52</v>
      </c>
      <c r="H28" s="58">
        <f t="shared" si="1"/>
        <v>79.52</v>
      </c>
    </row>
    <row r="29" spans="1:8" s="66" customFormat="1" ht="94.5">
      <c r="A29" s="57" t="s">
        <v>166</v>
      </c>
      <c r="B29" s="72" t="s">
        <v>167</v>
      </c>
      <c r="C29" s="60">
        <v>8852</v>
      </c>
      <c r="D29" s="60">
        <f>'[1]доходы главе '!C30</f>
        <v>8852</v>
      </c>
      <c r="E29" s="60">
        <f>'[1]доходы главе '!D30</f>
        <v>8893.9</v>
      </c>
      <c r="F29" s="60">
        <f>E29/E61*100</f>
        <v>1.576954992269394</v>
      </c>
      <c r="G29" s="58">
        <f t="shared" si="0"/>
        <v>100.47333935833709</v>
      </c>
      <c r="H29" s="58">
        <f t="shared" si="1"/>
        <v>100.47333935833709</v>
      </c>
    </row>
    <row r="30" spans="1:8" s="66" customFormat="1" ht="62.25" customHeight="1">
      <c r="A30" s="57" t="s">
        <v>168</v>
      </c>
      <c r="B30" s="75" t="s">
        <v>169</v>
      </c>
      <c r="C30" s="60">
        <v>6089</v>
      </c>
      <c r="D30" s="60">
        <f>'[1]доходы главе '!C32</f>
        <v>6089</v>
      </c>
      <c r="E30" s="60">
        <f>'[1]доходы главе '!D32</f>
        <v>7074.7</v>
      </c>
      <c r="F30" s="60">
        <f>E30/E61*100</f>
        <v>1.2543972254925602</v>
      </c>
      <c r="G30" s="58">
        <f t="shared" si="0"/>
        <v>116.1882082443751</v>
      </c>
      <c r="H30" s="58">
        <f t="shared" si="1"/>
        <v>116.1882082443751</v>
      </c>
    </row>
    <row r="31" spans="1:8" s="66" customFormat="1" ht="110.25" hidden="1">
      <c r="A31" s="57" t="s">
        <v>170</v>
      </c>
      <c r="B31" s="56" t="s">
        <v>171</v>
      </c>
      <c r="C31" s="60">
        <v>0</v>
      </c>
      <c r="D31" s="60">
        <v>0</v>
      </c>
      <c r="E31" s="60">
        <v>0</v>
      </c>
      <c r="F31" s="60">
        <f>E31/E61*100</f>
        <v>0</v>
      </c>
      <c r="G31" s="58">
        <v>0</v>
      </c>
      <c r="H31" s="58">
        <v>0</v>
      </c>
    </row>
    <row r="32" spans="1:8" s="66" customFormat="1" ht="126" hidden="1">
      <c r="A32" s="57" t="s">
        <v>172</v>
      </c>
      <c r="B32" s="56" t="s">
        <v>173</v>
      </c>
      <c r="C32" s="60">
        <v>0</v>
      </c>
      <c r="D32" s="60">
        <v>0</v>
      </c>
      <c r="E32" s="60">
        <v>0</v>
      </c>
      <c r="F32" s="60">
        <f>E32/E61*100</f>
        <v>0</v>
      </c>
      <c r="G32" s="58">
        <v>0</v>
      </c>
      <c r="H32" s="58">
        <v>0</v>
      </c>
    </row>
    <row r="33" spans="1:8" s="66" customFormat="1" ht="63" hidden="1">
      <c r="A33" s="57" t="s">
        <v>174</v>
      </c>
      <c r="B33" s="56" t="s">
        <v>175</v>
      </c>
      <c r="C33" s="60">
        <v>0</v>
      </c>
      <c r="D33" s="60">
        <v>0</v>
      </c>
      <c r="E33" s="60">
        <v>0</v>
      </c>
      <c r="F33" s="60">
        <f>E33/E61*100</f>
        <v>0</v>
      </c>
      <c r="G33" s="58">
        <v>0</v>
      </c>
      <c r="H33" s="58">
        <v>0</v>
      </c>
    </row>
    <row r="34" spans="1:8" s="66" customFormat="1" ht="31.5" hidden="1">
      <c r="A34" s="57" t="s">
        <v>176</v>
      </c>
      <c r="B34" s="56" t="s">
        <v>177</v>
      </c>
      <c r="C34" s="60">
        <v>0</v>
      </c>
      <c r="D34" s="60">
        <v>0</v>
      </c>
      <c r="E34" s="60">
        <v>0</v>
      </c>
      <c r="F34" s="60">
        <f>E34/E61*100</f>
        <v>0</v>
      </c>
      <c r="G34" s="58">
        <v>0</v>
      </c>
      <c r="H34" s="58">
        <v>0</v>
      </c>
    </row>
    <row r="35" spans="1:8" s="66" customFormat="1" ht="126" hidden="1">
      <c r="A35" s="57" t="s">
        <v>178</v>
      </c>
      <c r="B35" s="56" t="s">
        <v>179</v>
      </c>
      <c r="C35" s="60">
        <v>0</v>
      </c>
      <c r="D35" s="60">
        <f>'[1]доходы главе '!C33</f>
        <v>0</v>
      </c>
      <c r="E35" s="60">
        <f>'[1]доходы главе '!D33</f>
        <v>0</v>
      </c>
      <c r="F35" s="60">
        <f>E35/E61*100</f>
        <v>0</v>
      </c>
      <c r="G35" s="58">
        <v>0</v>
      </c>
      <c r="H35" s="58">
        <v>0</v>
      </c>
    </row>
    <row r="36" spans="1:8" s="66" customFormat="1" ht="47.25" hidden="1">
      <c r="A36" s="57" t="s">
        <v>180</v>
      </c>
      <c r="B36" s="56" t="s">
        <v>181</v>
      </c>
      <c r="C36" s="60">
        <v>0</v>
      </c>
      <c r="D36" s="60">
        <v>0</v>
      </c>
      <c r="E36" s="60">
        <v>0</v>
      </c>
      <c r="F36" s="60">
        <f>E36/E61*100</f>
        <v>0</v>
      </c>
      <c r="G36" s="58">
        <v>0</v>
      </c>
      <c r="H36" s="58">
        <v>0</v>
      </c>
    </row>
    <row r="37" spans="1:8" s="69" customFormat="1" ht="15.75">
      <c r="A37" s="68" t="s">
        <v>182</v>
      </c>
      <c r="B37" s="76" t="s">
        <v>183</v>
      </c>
      <c r="C37" s="59">
        <f>C38+C40+C41+C42+C46+C53+C54+C55+C56+C57+C58+C59</f>
        <v>38517</v>
      </c>
      <c r="D37" s="59">
        <f>D38+D39+D40+D41+D42+D46+D53+D54+D55+D56+D57+D58+D59+D60</f>
        <v>45889.5</v>
      </c>
      <c r="E37" s="59">
        <f>E38+E39+E40+E41+E42+E46+E53+E54+E55+E56+E57+E58+E59+E60</f>
        <v>64446</v>
      </c>
      <c r="F37" s="58">
        <f>E37/E61*100</f>
        <v>11.426757826352146</v>
      </c>
      <c r="G37" s="58">
        <f t="shared" si="0"/>
        <v>167.31832697250564</v>
      </c>
      <c r="H37" s="58">
        <f t="shared" si="1"/>
        <v>140.43735495047886</v>
      </c>
    </row>
    <row r="38" spans="1:8" s="66" customFormat="1" ht="126">
      <c r="A38" s="57" t="s">
        <v>184</v>
      </c>
      <c r="B38" s="75" t="s">
        <v>185</v>
      </c>
      <c r="C38" s="60">
        <v>16400</v>
      </c>
      <c r="D38" s="60">
        <f>'[1]доходы главе '!C37</f>
        <v>20650</v>
      </c>
      <c r="E38" s="60">
        <f>'[1]доходы главе '!D37</f>
        <v>23990.4</v>
      </c>
      <c r="F38" s="60">
        <f>E38/E61*100</f>
        <v>4.253677357125634</v>
      </c>
      <c r="G38" s="58">
        <f t="shared" si="0"/>
        <v>146.28292682926832</v>
      </c>
      <c r="H38" s="58">
        <f t="shared" si="1"/>
        <v>116.17627118644069</v>
      </c>
    </row>
    <row r="39" spans="1:8" s="66" customFormat="1" ht="110.25">
      <c r="A39" s="73" t="str">
        <f>'[1]доходы главе '!A38</f>
        <v>538 111 05025 05 0000 120</v>
      </c>
      <c r="B39" s="73" t="str">
        <f>'[1]доходы главе '!B38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C39" s="60">
        <v>0</v>
      </c>
      <c r="D39" s="60">
        <f>'[1]доходы главе '!C38</f>
        <v>150</v>
      </c>
      <c r="E39" s="60">
        <f>'[1]доходы главе '!D38</f>
        <v>186.9</v>
      </c>
      <c r="F39" s="60">
        <f>E39/E61*100</f>
        <v>0.03313876792578618</v>
      </c>
      <c r="G39" s="58">
        <v>0</v>
      </c>
      <c r="H39" s="58">
        <f t="shared" si="1"/>
        <v>124.6</v>
      </c>
    </row>
    <row r="40" spans="1:8" s="66" customFormat="1" ht="2.25" customHeight="1" hidden="1">
      <c r="A40" s="75" t="s">
        <v>186</v>
      </c>
      <c r="B40" s="56" t="s">
        <v>187</v>
      </c>
      <c r="C40" s="60">
        <v>0</v>
      </c>
      <c r="D40" s="60">
        <f>'[1]доходы главе '!C39</f>
        <v>0</v>
      </c>
      <c r="E40" s="60">
        <f>'[1]доходы главе '!D39</f>
        <v>0</v>
      </c>
      <c r="F40" s="60">
        <f>E40/E61*100</f>
        <v>0</v>
      </c>
      <c r="G40" s="58">
        <v>0</v>
      </c>
      <c r="H40" s="58">
        <v>0</v>
      </c>
    </row>
    <row r="41" spans="1:8" s="66" customFormat="1" ht="63">
      <c r="A41" s="57" t="s">
        <v>188</v>
      </c>
      <c r="B41" s="75" t="s">
        <v>189</v>
      </c>
      <c r="C41" s="60">
        <v>1310</v>
      </c>
      <c r="D41" s="60">
        <f>'[1]доходы главе '!C40</f>
        <v>910</v>
      </c>
      <c r="E41" s="60">
        <f>'[1]доходы главе '!D40</f>
        <v>980.5</v>
      </c>
      <c r="F41" s="60">
        <f>E41/E61*100</f>
        <v>0.17384998368771187</v>
      </c>
      <c r="G41" s="58">
        <f t="shared" si="0"/>
        <v>74.84732824427482</v>
      </c>
      <c r="H41" s="58">
        <f t="shared" si="1"/>
        <v>107.74725274725274</v>
      </c>
    </row>
    <row r="42" spans="1:8" s="66" customFormat="1" ht="31.5">
      <c r="A42" s="75" t="str">
        <f>'[2]доходы главе '!A39</f>
        <v>000 1 12 00000 00 0000 000</v>
      </c>
      <c r="B42" s="75" t="str">
        <f>'[2]доходы главе '!B39</f>
        <v>ПЛАТЕЖИ ПРИ ПОЛЬЗОВАНИИ ПРИРОДНЫМИ РЕСУРСАМИ</v>
      </c>
      <c r="C42" s="60">
        <f>SUM(C43:C45)</f>
        <v>11609</v>
      </c>
      <c r="D42" s="60">
        <f>SUM(D43:D45)</f>
        <v>5037.8</v>
      </c>
      <c r="E42" s="60">
        <f>SUM(E43:E45)</f>
        <v>6956.5</v>
      </c>
      <c r="F42" s="60">
        <f>E42/E61*100</f>
        <v>1.2334394814110838</v>
      </c>
      <c r="G42" s="58">
        <f t="shared" si="0"/>
        <v>59.92333534326816</v>
      </c>
      <c r="H42" s="58">
        <f t="shared" si="1"/>
        <v>138.08606931597126</v>
      </c>
    </row>
    <row r="43" spans="1:8" s="66" customFormat="1" ht="47.25">
      <c r="A43" s="75" t="str">
        <f>'[2]доходы главе '!A40</f>
        <v>048 1 12 01010 01 0000 120</v>
      </c>
      <c r="B43" s="75" t="str">
        <f>'[2]доходы главе '!B40</f>
        <v>Плата за выбросы загразняющих веществ в атмосферный воздух стационарными объектами</v>
      </c>
      <c r="C43" s="60">
        <v>400</v>
      </c>
      <c r="D43" s="60">
        <f>'[1]доходы главе '!C42</f>
        <v>338.8</v>
      </c>
      <c r="E43" s="60">
        <f>'[1]доходы главе '!D42</f>
        <v>370.1</v>
      </c>
      <c r="F43" s="60">
        <f>E43/E61*100</f>
        <v>0.06562149817727911</v>
      </c>
      <c r="G43" s="58">
        <f t="shared" si="0"/>
        <v>92.525</v>
      </c>
      <c r="H43" s="58">
        <f t="shared" si="1"/>
        <v>109.23848878394334</v>
      </c>
    </row>
    <row r="44" spans="1:8" s="66" customFormat="1" ht="31.5">
      <c r="A44" s="75" t="str">
        <f>'[2]доходы главе '!A41</f>
        <v>048 1 12 01030 01 0000 120</v>
      </c>
      <c r="B44" s="75" t="str">
        <f>'[2]доходы главе '!B41</f>
        <v>Плата за сбросы загрязнающих веществ в водные объекты</v>
      </c>
      <c r="C44" s="60">
        <v>11159</v>
      </c>
      <c r="D44" s="60">
        <f>'[1]доходы главе '!C43</f>
        <v>4659</v>
      </c>
      <c r="E44" s="60">
        <f>'[1]доходы главе '!D43</f>
        <v>6536.5</v>
      </c>
      <c r="F44" s="60">
        <f>E44/E61*100</f>
        <v>1.1589703400048228</v>
      </c>
      <c r="G44" s="58">
        <f t="shared" si="0"/>
        <v>58.57603727932611</v>
      </c>
      <c r="H44" s="58">
        <f t="shared" si="1"/>
        <v>140.29834728482507</v>
      </c>
    </row>
    <row r="45" spans="1:8" s="66" customFormat="1" ht="31.5">
      <c r="A45" s="75" t="s">
        <v>190</v>
      </c>
      <c r="B45" s="63" t="s">
        <v>191</v>
      </c>
      <c r="C45" s="60">
        <v>50</v>
      </c>
      <c r="D45" s="60">
        <f>'[1]доходы главе '!C44</f>
        <v>40</v>
      </c>
      <c r="E45" s="60">
        <f>'[1]доходы главе '!D44</f>
        <v>49.9</v>
      </c>
      <c r="F45" s="60">
        <f>E45/E61*100</f>
        <v>0.008847643228981971</v>
      </c>
      <c r="G45" s="58">
        <f t="shared" si="0"/>
        <v>99.8</v>
      </c>
      <c r="H45" s="58">
        <f t="shared" si="1"/>
        <v>124.75</v>
      </c>
    </row>
    <row r="46" spans="1:8" s="66" customFormat="1" ht="31.5">
      <c r="A46" s="75" t="str">
        <f>'[2]доходы главе '!A43</f>
        <v>000 1 13 00000 00 0000 000</v>
      </c>
      <c r="B46" s="75" t="str">
        <f>'[2]доходы главе '!B43</f>
        <v>ДОХОДЫ ОТ ОКАЗАНИЯ ПЛАТНЫХ УСЛУГ И КОМПЕНСАЦИИ ГОСУДАРСТВА</v>
      </c>
      <c r="C46" s="60">
        <f>SUM(C47:C52)</f>
        <v>248</v>
      </c>
      <c r="D46" s="60">
        <f>SUM(D47:D52)</f>
        <v>2560.6</v>
      </c>
      <c r="E46" s="60">
        <f>SUM(E47:E52)</f>
        <v>3789.1</v>
      </c>
      <c r="F46" s="60">
        <f>E46/E61*100</f>
        <v>0.6718357707201521</v>
      </c>
      <c r="G46" s="58">
        <f t="shared" si="0"/>
        <v>1527.8629032258063</v>
      </c>
      <c r="H46" s="58">
        <f t="shared" si="1"/>
        <v>147.97703663203936</v>
      </c>
    </row>
    <row r="47" spans="1:8" s="66" customFormat="1" ht="31.5">
      <c r="A47" s="75" t="str">
        <f>'[1]доходы главе '!A46</f>
        <v>531 1 13 02995 05 0000 130</v>
      </c>
      <c r="B47" s="75" t="str">
        <f>'[1]доходы главе '!B46</f>
        <v>Прочие доходы  от компенсации затрат бюджетов муниципальных районов</v>
      </c>
      <c r="C47" s="60">
        <v>0</v>
      </c>
      <c r="D47" s="60">
        <f>'[1]доходы главе '!C46</f>
        <v>4.5</v>
      </c>
      <c r="E47" s="60">
        <f>'[1]доходы главе '!D46</f>
        <v>4.5</v>
      </c>
      <c r="F47" s="60">
        <f>E47/E61*100</f>
        <v>0.0007978836579242258</v>
      </c>
      <c r="G47" s="58">
        <v>0</v>
      </c>
      <c r="H47" s="58">
        <f t="shared" si="1"/>
        <v>100</v>
      </c>
    </row>
    <row r="48" spans="1:8" s="66" customFormat="1" ht="31.5">
      <c r="A48" s="75" t="s">
        <v>192</v>
      </c>
      <c r="B48" s="77" t="s">
        <v>193</v>
      </c>
      <c r="C48" s="60">
        <v>98</v>
      </c>
      <c r="D48" s="60">
        <f>'[1]доходы главе '!C47</f>
        <v>103.6</v>
      </c>
      <c r="E48" s="60">
        <f>'[1]доходы главе '!D47</f>
        <v>1138.5</v>
      </c>
      <c r="F48" s="60">
        <f>E48/E61*100</f>
        <v>0.20186456545482914</v>
      </c>
      <c r="G48" s="58">
        <f t="shared" si="0"/>
        <v>1161.734693877551</v>
      </c>
      <c r="H48" s="58">
        <f t="shared" si="1"/>
        <v>1098.938223938224</v>
      </c>
    </row>
    <row r="49" spans="1:8" s="66" customFormat="1" ht="31.5">
      <c r="A49" s="75" t="str">
        <f>'[2]доходы главе '!A45</f>
        <v>533 1 13 02995 05 0000 130</v>
      </c>
      <c r="B49" s="75" t="str">
        <f>'[2]доходы главе '!B45</f>
        <v>Прочие доходы  от компенсации затрат бюджетов муниципальных районов</v>
      </c>
      <c r="C49" s="60">
        <v>0</v>
      </c>
      <c r="D49" s="60">
        <f>'[1]доходы главе '!C48</f>
        <v>133.9</v>
      </c>
      <c r="E49" s="60">
        <f>'[1]доходы главе '!D48</f>
        <v>140.1</v>
      </c>
      <c r="F49" s="60">
        <f>E49/E61*100</f>
        <v>0.024840777883374233</v>
      </c>
      <c r="G49" s="58">
        <v>0</v>
      </c>
      <c r="H49" s="58">
        <f t="shared" si="1"/>
        <v>104.63032113517549</v>
      </c>
    </row>
    <row r="50" spans="1:8" s="66" customFormat="1" ht="31.5">
      <c r="A50" s="75" t="str">
        <f>'[2]доходы главе '!A46</f>
        <v>534 1 13 02995 05 0000 130</v>
      </c>
      <c r="B50" s="75" t="str">
        <f>'[2]доходы главе '!B46</f>
        <v>Прочие доходы  от компенсации затрат бюджетов муниципальных районов</v>
      </c>
      <c r="C50" s="60">
        <v>50</v>
      </c>
      <c r="D50" s="60">
        <f>'[1]доходы главе '!C49</f>
        <v>50</v>
      </c>
      <c r="E50" s="60">
        <f>'[1]доходы главе '!D49</f>
        <v>237.4</v>
      </c>
      <c r="F50" s="60">
        <f>E50/E61*100</f>
        <v>0.04209279564249138</v>
      </c>
      <c r="G50" s="58">
        <f t="shared" si="0"/>
        <v>474.8</v>
      </c>
      <c r="H50" s="58">
        <f t="shared" si="1"/>
        <v>474.8</v>
      </c>
    </row>
    <row r="51" spans="1:8" s="66" customFormat="1" ht="31.5">
      <c r="A51" s="75" t="str">
        <f>'[2]доходы главе '!A47</f>
        <v>536 1 13 02995 05 0000 130</v>
      </c>
      <c r="B51" s="75" t="str">
        <f>'[2]доходы главе '!B47</f>
        <v>Прочие доходы  от компенсации затрат бюджетов муниципальных районов</v>
      </c>
      <c r="C51" s="60">
        <v>50</v>
      </c>
      <c r="D51" s="60">
        <f>'[1]доходы главе '!C50</f>
        <v>2268.6</v>
      </c>
      <c r="E51" s="60">
        <f>'[1]доходы главе '!D50</f>
        <v>2268.6</v>
      </c>
      <c r="F51" s="60">
        <f>E51/E61*100</f>
        <v>0.40223974808153307</v>
      </c>
      <c r="G51" s="58">
        <f t="shared" si="0"/>
        <v>4537.2</v>
      </c>
      <c r="H51" s="58">
        <f t="shared" si="1"/>
        <v>100</v>
      </c>
    </row>
    <row r="52" spans="1:8" s="66" customFormat="1" ht="31.5">
      <c r="A52" s="75" t="s">
        <v>194</v>
      </c>
      <c r="B52" s="75" t="s">
        <v>193</v>
      </c>
      <c r="C52" s="60">
        <v>50</v>
      </c>
      <c r="D52" s="60">
        <f>'[1]доходы главе '!C51</f>
        <v>0</v>
      </c>
      <c r="E52" s="60">
        <f>'[1]доходы главе '!D51</f>
        <v>0</v>
      </c>
      <c r="F52" s="60">
        <f>E52/E61*100</f>
        <v>0</v>
      </c>
      <c r="G52" s="58">
        <f t="shared" si="0"/>
        <v>0</v>
      </c>
      <c r="H52" s="58">
        <v>0</v>
      </c>
    </row>
    <row r="53" spans="1:8" s="66" customFormat="1" ht="31.5" hidden="1">
      <c r="A53" s="75" t="str">
        <f>'[2]доходы главе '!A50</f>
        <v>538 1 14 01050 05 0000 410 </v>
      </c>
      <c r="B53" s="75" t="str">
        <f>'[2]доходы главе '!B50</f>
        <v>Доходы от продажи квартир, находящихся в собственности муниципальных районов</v>
      </c>
      <c r="C53" s="60">
        <v>0</v>
      </c>
      <c r="D53" s="60">
        <f>'[1]доходы главе '!C53</f>
        <v>0</v>
      </c>
      <c r="E53" s="60">
        <f>'[1]доходы главе '!D53</f>
        <v>0</v>
      </c>
      <c r="F53" s="60">
        <f>E53/E61*100</f>
        <v>0</v>
      </c>
      <c r="G53" s="58">
        <v>0</v>
      </c>
      <c r="H53" s="58">
        <v>0</v>
      </c>
    </row>
    <row r="54" spans="1:8" s="66" customFormat="1" ht="110.25" hidden="1">
      <c r="A54" s="75" t="str">
        <f>'[2]доходы главе '!A51</f>
        <v>536 1 14 02053 05 0000 410</v>
      </c>
      <c r="B54" s="75" t="str">
        <f>'[2]доходы главе '!B51</f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v>
      </c>
      <c r="C54" s="60">
        <v>0</v>
      </c>
      <c r="D54" s="60">
        <f>'[1]доходы главе '!C54</f>
        <v>0</v>
      </c>
      <c r="E54" s="60">
        <f>'[1]доходы главе '!D54</f>
        <v>0</v>
      </c>
      <c r="F54" s="60">
        <f>E54/E61*100</f>
        <v>0</v>
      </c>
      <c r="G54" s="58">
        <v>0</v>
      </c>
      <c r="H54" s="58">
        <v>0</v>
      </c>
    </row>
    <row r="55" spans="1:8" s="66" customFormat="1" ht="110.25">
      <c r="A55" s="75" t="str">
        <f>'[2]доходы главе '!A52</f>
        <v>538 1 14 02053 05 0000 410</v>
      </c>
      <c r="B55" s="75" t="str">
        <f>'[2]доходы главе '!B52</f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v>
      </c>
      <c r="C55" s="60">
        <v>500</v>
      </c>
      <c r="D55" s="60">
        <f>'[1]доходы главе '!C55</f>
        <v>500</v>
      </c>
      <c r="E55" s="60">
        <f>'[1]доходы главе '!D55</f>
        <v>660</v>
      </c>
      <c r="F55" s="60">
        <f>E55/E61*100</f>
        <v>0.11702293649555313</v>
      </c>
      <c r="G55" s="58">
        <f t="shared" si="0"/>
        <v>132</v>
      </c>
      <c r="H55" s="58">
        <f t="shared" si="1"/>
        <v>132</v>
      </c>
    </row>
    <row r="56" spans="1:8" s="66" customFormat="1" ht="78.75">
      <c r="A56" s="56" t="s">
        <v>195</v>
      </c>
      <c r="B56" s="72" t="s">
        <v>196</v>
      </c>
      <c r="C56" s="60">
        <v>5200</v>
      </c>
      <c r="D56" s="60">
        <f>'[1]доходы главе '!C56</f>
        <v>12771.2</v>
      </c>
      <c r="E56" s="60">
        <f>'[1]доходы главе '!D56</f>
        <v>22869.7</v>
      </c>
      <c r="F56" s="60">
        <f>E56/E61*100</f>
        <v>4.054968864806593</v>
      </c>
      <c r="G56" s="58">
        <f t="shared" si="0"/>
        <v>439.8019230769231</v>
      </c>
      <c r="H56" s="58">
        <f t="shared" si="1"/>
        <v>179.0724442495615</v>
      </c>
    </row>
    <row r="57" spans="1:8" s="66" customFormat="1" ht="31.5">
      <c r="A57" s="75" t="s">
        <v>197</v>
      </c>
      <c r="B57" s="75" t="s">
        <v>198</v>
      </c>
      <c r="C57" s="60">
        <v>3000</v>
      </c>
      <c r="D57" s="60">
        <f>'[1]доходы главе '!C57</f>
        <v>3009.9</v>
      </c>
      <c r="E57" s="60">
        <f>'[1]доходы главе '!D57</f>
        <v>4961.200000000001</v>
      </c>
      <c r="F57" s="60">
        <f>E57/E61*100</f>
        <v>0.8796578674874822</v>
      </c>
      <c r="G57" s="58">
        <f t="shared" si="0"/>
        <v>165.37333333333336</v>
      </c>
      <c r="H57" s="58">
        <f t="shared" si="1"/>
        <v>164.82939632545936</v>
      </c>
    </row>
    <row r="58" spans="1:8" s="66" customFormat="1" ht="31.5">
      <c r="A58" s="57" t="s">
        <v>199</v>
      </c>
      <c r="B58" s="72" t="s">
        <v>200</v>
      </c>
      <c r="C58" s="60">
        <v>0</v>
      </c>
      <c r="D58" s="60">
        <f>'[1]доходы главе '!C90</f>
        <v>0</v>
      </c>
      <c r="E58" s="60">
        <f>'[1]доходы главе '!D90</f>
        <v>1.7</v>
      </c>
      <c r="F58" s="60">
        <f>E58/E61*100</f>
        <v>0.0003014227152158187</v>
      </c>
      <c r="G58" s="58">
        <v>0</v>
      </c>
      <c r="H58" s="58">
        <v>0</v>
      </c>
    </row>
    <row r="59" spans="1:8" s="66" customFormat="1" ht="31.5">
      <c r="A59" s="57" t="s">
        <v>201</v>
      </c>
      <c r="B59" s="72" t="s">
        <v>202</v>
      </c>
      <c r="C59" s="60">
        <v>250</v>
      </c>
      <c r="D59" s="60">
        <f>'[1]доходы главе '!C95</f>
        <v>250</v>
      </c>
      <c r="E59" s="60">
        <f>'[1]доходы главе '!D95</f>
        <v>0</v>
      </c>
      <c r="F59" s="60">
        <f>E59/E61*100</f>
        <v>0</v>
      </c>
      <c r="G59" s="58">
        <f t="shared" si="0"/>
        <v>0</v>
      </c>
      <c r="H59" s="58">
        <f t="shared" si="1"/>
        <v>0</v>
      </c>
    </row>
    <row r="60" spans="1:8" s="66" customFormat="1" ht="31.5">
      <c r="A60" s="73" t="str">
        <f>'[1]доходы главе '!A98</f>
        <v>000 117 15000 00 0000 150</v>
      </c>
      <c r="B60" s="73" t="str">
        <f>'[1]доходы главе '!B98</f>
        <v>Инициативные платежи</v>
      </c>
      <c r="C60" s="60">
        <v>0</v>
      </c>
      <c r="D60" s="60">
        <f>'[1]доходы главе '!C98</f>
        <v>50</v>
      </c>
      <c r="E60" s="60">
        <f>'[1]доходы главе '!D98</f>
        <v>50</v>
      </c>
      <c r="F60" s="60">
        <f>E60/E61*100</f>
        <v>0.008865373976935844</v>
      </c>
      <c r="G60" s="58">
        <v>0</v>
      </c>
      <c r="H60" s="58">
        <f t="shared" si="1"/>
        <v>100</v>
      </c>
    </row>
    <row r="61" spans="1:8" s="66" customFormat="1" ht="15.75">
      <c r="A61" s="57"/>
      <c r="B61" s="68" t="s">
        <v>203</v>
      </c>
      <c r="C61" s="58">
        <f>C10</f>
        <v>415624.7</v>
      </c>
      <c r="D61" s="58">
        <f>D10</f>
        <v>467997.2</v>
      </c>
      <c r="E61" s="58">
        <f>E10</f>
        <v>563992</v>
      </c>
      <c r="F61" s="58">
        <f>E61/E72*100</f>
        <v>26.085137453742746</v>
      </c>
      <c r="G61" s="58">
        <f t="shared" si="0"/>
        <v>135.6974212552815</v>
      </c>
      <c r="H61" s="58">
        <f t="shared" si="1"/>
        <v>120.51183212207252</v>
      </c>
    </row>
    <row r="62" spans="1:8" s="69" customFormat="1" ht="15.75">
      <c r="A62" s="57"/>
      <c r="B62" s="68" t="s">
        <v>204</v>
      </c>
      <c r="C62" s="58">
        <f>C67</f>
        <v>1445287.0999999999</v>
      </c>
      <c r="D62" s="58">
        <f>D67</f>
        <v>1629468.7</v>
      </c>
      <c r="E62" s="58">
        <f>E67</f>
        <v>1624450.2</v>
      </c>
      <c r="F62" s="58">
        <f>E62/E72*100</f>
        <v>75.13228335465733</v>
      </c>
      <c r="G62" s="58">
        <f t="shared" si="0"/>
        <v>112.39636747605373</v>
      </c>
      <c r="H62" s="58">
        <f t="shared" si="1"/>
        <v>99.69201617680659</v>
      </c>
    </row>
    <row r="63" spans="1:8" s="66" customFormat="1" ht="31.5">
      <c r="A63" s="57" t="s">
        <v>205</v>
      </c>
      <c r="B63" s="72" t="s">
        <v>206</v>
      </c>
      <c r="C63" s="60">
        <v>249022.4</v>
      </c>
      <c r="D63" s="60">
        <v>291848.7</v>
      </c>
      <c r="E63" s="60">
        <v>291848.7</v>
      </c>
      <c r="F63" s="60">
        <f>E63/E67*100</f>
        <v>17.96599858832238</v>
      </c>
      <c r="G63" s="58">
        <f t="shared" si="0"/>
        <v>117.19777016043538</v>
      </c>
      <c r="H63" s="58">
        <f t="shared" si="1"/>
        <v>100</v>
      </c>
    </row>
    <row r="64" spans="1:9" s="66" customFormat="1" ht="47.25">
      <c r="A64" s="57" t="s">
        <v>207</v>
      </c>
      <c r="B64" s="72" t="s">
        <v>208</v>
      </c>
      <c r="C64" s="60">
        <v>393874.7</v>
      </c>
      <c r="D64" s="60">
        <v>463323.2</v>
      </c>
      <c r="E64" s="60">
        <v>459312.8</v>
      </c>
      <c r="F64" s="60">
        <f>E64/E67*100</f>
        <v>28.274969586633063</v>
      </c>
      <c r="G64" s="58">
        <f t="shared" si="0"/>
        <v>116.61393839208256</v>
      </c>
      <c r="H64" s="58">
        <f t="shared" si="1"/>
        <v>99.13442711265051</v>
      </c>
      <c r="I64" s="78"/>
    </row>
    <row r="65" spans="1:8" s="66" customFormat="1" ht="31.5">
      <c r="A65" s="57" t="s">
        <v>209</v>
      </c>
      <c r="B65" s="72" t="s">
        <v>210</v>
      </c>
      <c r="C65" s="60">
        <v>770874.7</v>
      </c>
      <c r="D65" s="60">
        <v>839552.4</v>
      </c>
      <c r="E65" s="60">
        <v>838544.3</v>
      </c>
      <c r="F65" s="60">
        <f>E65/E67*100</f>
        <v>51.62019124993799</v>
      </c>
      <c r="G65" s="58">
        <f t="shared" si="0"/>
        <v>108.77828783328863</v>
      </c>
      <c r="H65" s="58">
        <f t="shared" si="1"/>
        <v>99.87992411194347</v>
      </c>
    </row>
    <row r="66" spans="1:8" s="66" customFormat="1" ht="31.5">
      <c r="A66" s="57" t="s">
        <v>211</v>
      </c>
      <c r="B66" s="72" t="s">
        <v>212</v>
      </c>
      <c r="C66" s="60">
        <v>31515.3</v>
      </c>
      <c r="D66" s="60">
        <v>34744.4</v>
      </c>
      <c r="E66" s="60">
        <v>34744.4</v>
      </c>
      <c r="F66" s="60">
        <f>E66/E67*100</f>
        <v>2.138840575106581</v>
      </c>
      <c r="G66" s="58">
        <f t="shared" si="0"/>
        <v>110.24613441725131</v>
      </c>
      <c r="H66" s="58">
        <f t="shared" si="1"/>
        <v>100</v>
      </c>
    </row>
    <row r="67" spans="1:8" s="69" customFormat="1" ht="15.75">
      <c r="A67" s="57"/>
      <c r="B67" s="68" t="s">
        <v>213</v>
      </c>
      <c r="C67" s="58">
        <f>SUM(C63:C66)</f>
        <v>1445287.0999999999</v>
      </c>
      <c r="D67" s="58">
        <f>SUM(D63:D66)</f>
        <v>1629468.7</v>
      </c>
      <c r="E67" s="58">
        <f>SUM(E63:E66)</f>
        <v>1624450.2</v>
      </c>
      <c r="F67" s="58">
        <f>E67/E72*100</f>
        <v>75.13228335465733</v>
      </c>
      <c r="G67" s="58">
        <f t="shared" si="0"/>
        <v>112.39636747605373</v>
      </c>
      <c r="H67" s="58">
        <f t="shared" si="1"/>
        <v>99.69201617680659</v>
      </c>
    </row>
    <row r="68" spans="1:8" s="66" customFormat="1" ht="47.25">
      <c r="A68" s="75" t="s">
        <v>214</v>
      </c>
      <c r="B68" s="72" t="s">
        <v>215</v>
      </c>
      <c r="C68" s="60">
        <v>0</v>
      </c>
      <c r="D68" s="60">
        <f>'[1]доходы главе '!C99</f>
        <v>1297.1</v>
      </c>
      <c r="E68" s="60">
        <f>'[1]доходы главе '!D99</f>
        <v>1348.5</v>
      </c>
      <c r="F68" s="60">
        <v>0</v>
      </c>
      <c r="G68" s="58">
        <v>0</v>
      </c>
      <c r="H68" s="58">
        <f t="shared" si="1"/>
        <v>103.96268599182794</v>
      </c>
    </row>
    <row r="69" spans="1:8" s="66" customFormat="1" ht="78.75" hidden="1">
      <c r="A69" s="75" t="s">
        <v>216</v>
      </c>
      <c r="B69" s="72" t="s">
        <v>217</v>
      </c>
      <c r="C69" s="60">
        <v>0</v>
      </c>
      <c r="D69" s="60">
        <v>0</v>
      </c>
      <c r="E69" s="60">
        <v>0</v>
      </c>
      <c r="F69" s="60">
        <v>0</v>
      </c>
      <c r="G69" s="58">
        <v>0</v>
      </c>
      <c r="H69" s="58">
        <v>0</v>
      </c>
    </row>
    <row r="70" spans="1:8" s="66" customFormat="1" ht="63">
      <c r="A70" s="75" t="s">
        <v>218</v>
      </c>
      <c r="B70" s="72" t="s">
        <v>219</v>
      </c>
      <c r="C70" s="60">
        <v>0</v>
      </c>
      <c r="D70" s="60">
        <v>0</v>
      </c>
      <c r="E70" s="60">
        <v>-27670.6</v>
      </c>
      <c r="F70" s="60">
        <v>0</v>
      </c>
      <c r="G70" s="58">
        <v>0</v>
      </c>
      <c r="H70" s="58">
        <v>0</v>
      </c>
    </row>
    <row r="71" spans="1:8" s="69" customFormat="1" ht="31.5">
      <c r="A71" s="57"/>
      <c r="B71" s="68" t="s">
        <v>220</v>
      </c>
      <c r="C71" s="58">
        <f>C68+C70+C67+C69+C70</f>
        <v>1445287.0999999999</v>
      </c>
      <c r="D71" s="58">
        <f>D68+D70+D67+D69</f>
        <v>1630765.8</v>
      </c>
      <c r="E71" s="58">
        <f>E68+E70+E67+E69</f>
        <v>1598128.0999999999</v>
      </c>
      <c r="F71" s="58">
        <f>E71/E72*100</f>
        <v>73.91486254625727</v>
      </c>
      <c r="G71" s="58">
        <f t="shared" si="0"/>
        <v>110.57513071278365</v>
      </c>
      <c r="H71" s="58">
        <f t="shared" si="1"/>
        <v>97.99862739333875</v>
      </c>
    </row>
    <row r="72" spans="1:8" s="67" customFormat="1" ht="15.75">
      <c r="A72" s="61"/>
      <c r="B72" s="79" t="s">
        <v>221</v>
      </c>
      <c r="C72" s="58">
        <f>C61+C71</f>
        <v>1860911.7999999998</v>
      </c>
      <c r="D72" s="58">
        <f>D61+D71</f>
        <v>2098763</v>
      </c>
      <c r="E72" s="58">
        <f>E61+E71</f>
        <v>2162120.0999999996</v>
      </c>
      <c r="F72" s="61">
        <v>100</v>
      </c>
      <c r="G72" s="58">
        <f t="shared" si="0"/>
        <v>116.18605997339584</v>
      </c>
      <c r="H72" s="58">
        <f t="shared" si="1"/>
        <v>103.01878296882496</v>
      </c>
    </row>
  </sheetData>
  <sheetProtection/>
  <mergeCells count="3">
    <mergeCell ref="F1:H1"/>
    <mergeCell ref="A6:H7"/>
    <mergeCell ref="G8:H8"/>
  </mergeCells>
  <printOptions/>
  <pageMargins left="0.7086614173228347" right="0.1968503937007874" top="0.31496062992125984" bottom="0.2362204724409449" header="0.31496062992125984" footer="0.15748031496062992"/>
  <pageSetup fitToHeight="4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46">
      <selection activeCell="D2" sqref="D2:F4"/>
    </sheetView>
  </sheetViews>
  <sheetFormatPr defaultColWidth="9.140625" defaultRowHeight="12.75"/>
  <cols>
    <col min="2" max="2" width="43.421875" style="0" customWidth="1"/>
    <col min="3" max="3" width="13.421875" style="0" bestFit="1" customWidth="1"/>
    <col min="4" max="4" width="15.00390625" style="0" customWidth="1"/>
    <col min="5" max="5" width="11.421875" style="0" customWidth="1"/>
    <col min="6" max="6" width="9.421875" style="0" customWidth="1"/>
  </cols>
  <sheetData>
    <row r="1" spans="1:6" ht="15.75">
      <c r="A1" s="2"/>
      <c r="B1" s="2"/>
      <c r="C1" s="2"/>
      <c r="D1" s="27"/>
      <c r="E1" s="84" t="s">
        <v>108</v>
      </c>
      <c r="F1" s="84"/>
    </row>
    <row r="2" spans="1:6" ht="15.75">
      <c r="A2" s="2"/>
      <c r="B2" s="2"/>
      <c r="C2" s="2"/>
      <c r="D2" s="88"/>
      <c r="E2" s="88"/>
      <c r="F2" s="31" t="s">
        <v>242</v>
      </c>
    </row>
    <row r="3" spans="1:6" ht="15.75">
      <c r="A3" s="2"/>
      <c r="B3" s="2"/>
      <c r="C3" s="2"/>
      <c r="D3" s="88"/>
      <c r="E3" s="88"/>
      <c r="F3" s="31" t="s">
        <v>241</v>
      </c>
    </row>
    <row r="4" spans="1:6" ht="15.75">
      <c r="A4" s="2"/>
      <c r="B4" s="2"/>
      <c r="C4" s="2"/>
      <c r="D4" s="88"/>
      <c r="E4" s="88"/>
      <c r="F4" s="31" t="s">
        <v>243</v>
      </c>
    </row>
    <row r="5" spans="1:5" ht="15.75">
      <c r="A5" s="2"/>
      <c r="B5" s="2"/>
      <c r="C5" s="2"/>
      <c r="D5" s="3"/>
      <c r="E5" s="3"/>
    </row>
    <row r="6" spans="1:6" ht="18.75">
      <c r="A6" s="85" t="s">
        <v>114</v>
      </c>
      <c r="B6" s="85"/>
      <c r="C6" s="85"/>
      <c r="D6" s="85"/>
      <c r="E6" s="85"/>
      <c r="F6" s="85"/>
    </row>
    <row r="7" spans="1:6" ht="18.75">
      <c r="A7" s="85" t="s">
        <v>227</v>
      </c>
      <c r="B7" s="85"/>
      <c r="C7" s="85"/>
      <c r="D7" s="85"/>
      <c r="E7" s="85"/>
      <c r="F7" s="85"/>
    </row>
    <row r="8" spans="1:5" ht="15.75">
      <c r="A8" s="84" t="s">
        <v>61</v>
      </c>
      <c r="B8" s="84"/>
      <c r="C8" s="84"/>
      <c r="D8" s="84"/>
      <c r="E8" s="84"/>
    </row>
    <row r="9" spans="1:5" ht="26.25" customHeight="1">
      <c r="A9" s="2"/>
      <c r="B9" s="2"/>
      <c r="C9" s="2"/>
      <c r="D9" s="2"/>
      <c r="E9" s="3" t="s">
        <v>86</v>
      </c>
    </row>
    <row r="10" spans="1:6" ht="46.5" customHeight="1">
      <c r="A10" s="4" t="s">
        <v>1</v>
      </c>
      <c r="B10" s="4" t="s">
        <v>2</v>
      </c>
      <c r="C10" s="12" t="s">
        <v>50</v>
      </c>
      <c r="D10" s="12" t="s">
        <v>51</v>
      </c>
      <c r="E10" s="12" t="s">
        <v>49</v>
      </c>
      <c r="F10" s="12" t="s">
        <v>88</v>
      </c>
    </row>
    <row r="11" spans="1:6" ht="19.5" customHeight="1">
      <c r="A11" s="4" t="s">
        <v>52</v>
      </c>
      <c r="B11" s="6" t="s">
        <v>42</v>
      </c>
      <c r="C11" s="38">
        <f>SUM(C12:C19)</f>
        <v>98979.5</v>
      </c>
      <c r="D11" s="38">
        <f>SUM(D12:D19)</f>
        <v>93698.70000000001</v>
      </c>
      <c r="E11" s="38">
        <f>SUM(D11/C11*100)</f>
        <v>94.66475381265819</v>
      </c>
      <c r="F11" s="39">
        <f>SUM(F12:F19)</f>
        <v>4.419968913554681</v>
      </c>
    </row>
    <row r="12" spans="1:6" ht="51.75" customHeight="1">
      <c r="A12" s="7" t="s">
        <v>3</v>
      </c>
      <c r="B12" s="8" t="s">
        <v>4</v>
      </c>
      <c r="C12" s="37">
        <v>2009.3</v>
      </c>
      <c r="D12" s="37">
        <v>2009.3</v>
      </c>
      <c r="E12" s="40">
        <f>SUM(D12/C12*100)</f>
        <v>100</v>
      </c>
      <c r="F12" s="41">
        <f aca="true" t="shared" si="0" ref="F12:F19">SUM(D12/21198.95)</f>
        <v>0.09478299632764829</v>
      </c>
    </row>
    <row r="13" spans="1:6" ht="78.75">
      <c r="A13" s="7" t="s">
        <v>5</v>
      </c>
      <c r="B13" s="8" t="s">
        <v>6</v>
      </c>
      <c r="C13" s="37">
        <v>4116.6</v>
      </c>
      <c r="D13" s="37">
        <v>4013.1</v>
      </c>
      <c r="E13" s="40">
        <f>SUM(D13/C13*100)</f>
        <v>97.48578924355049</v>
      </c>
      <c r="F13" s="41">
        <f t="shared" si="0"/>
        <v>0.1893065458430724</v>
      </c>
    </row>
    <row r="14" spans="1:6" ht="80.25" customHeight="1">
      <c r="A14" s="7" t="s">
        <v>7</v>
      </c>
      <c r="B14" s="8" t="s">
        <v>8</v>
      </c>
      <c r="C14" s="37">
        <v>45071.4</v>
      </c>
      <c r="D14" s="37">
        <v>44332.6</v>
      </c>
      <c r="E14" s="40">
        <f>SUM(D14/C14*100)</f>
        <v>98.36082304965011</v>
      </c>
      <c r="F14" s="41">
        <f t="shared" si="0"/>
        <v>2.091263954110935</v>
      </c>
    </row>
    <row r="15" spans="1:6" ht="15.75">
      <c r="A15" s="7" t="s">
        <v>119</v>
      </c>
      <c r="B15" s="26" t="s">
        <v>118</v>
      </c>
      <c r="C15" s="37">
        <v>78.8</v>
      </c>
      <c r="D15" s="37">
        <v>60.6</v>
      </c>
      <c r="E15" s="40"/>
      <c r="F15" s="41">
        <f t="shared" si="0"/>
        <v>0.0028586321492338066</v>
      </c>
    </row>
    <row r="16" spans="1:6" ht="63">
      <c r="A16" s="7" t="s">
        <v>9</v>
      </c>
      <c r="B16" s="8" t="s">
        <v>10</v>
      </c>
      <c r="C16" s="37">
        <v>25092.4</v>
      </c>
      <c r="D16" s="37">
        <v>25016.7</v>
      </c>
      <c r="E16" s="40">
        <f>SUM(D16/C16*100)</f>
        <v>99.69831502765777</v>
      </c>
      <c r="F16" s="41">
        <f t="shared" si="0"/>
        <v>1.1800914667943458</v>
      </c>
    </row>
    <row r="17" spans="1:6" ht="31.5">
      <c r="A17" s="7" t="s">
        <v>222</v>
      </c>
      <c r="B17" s="26" t="s">
        <v>232</v>
      </c>
      <c r="C17" s="37">
        <v>638.1</v>
      </c>
      <c r="D17" s="37">
        <v>638.1</v>
      </c>
      <c r="E17" s="40">
        <v>0</v>
      </c>
      <c r="F17" s="41">
        <f t="shared" si="0"/>
        <v>0.030100547432773794</v>
      </c>
    </row>
    <row r="18" spans="1:6" ht="19.5" customHeight="1">
      <c r="A18" s="7" t="s">
        <v>11</v>
      </c>
      <c r="B18" s="8" t="s">
        <v>12</v>
      </c>
      <c r="C18" s="37">
        <v>200</v>
      </c>
      <c r="D18" s="37">
        <v>0</v>
      </c>
      <c r="E18" s="40">
        <v>0</v>
      </c>
      <c r="F18" s="41">
        <f t="shared" si="0"/>
        <v>0</v>
      </c>
    </row>
    <row r="19" spans="1:6" ht="19.5" customHeight="1">
      <c r="A19" s="7" t="s">
        <v>95</v>
      </c>
      <c r="B19" s="8" t="s">
        <v>13</v>
      </c>
      <c r="C19" s="37">
        <v>21772.9</v>
      </c>
      <c r="D19" s="37">
        <v>17628.3</v>
      </c>
      <c r="E19" s="40">
        <f aca="true" t="shared" si="1" ref="E19:E60">SUM(D19/C19*100)</f>
        <v>80.96440988568358</v>
      </c>
      <c r="F19" s="41">
        <f t="shared" si="0"/>
        <v>0.8315647708966717</v>
      </c>
    </row>
    <row r="20" spans="1:6" ht="19.5" customHeight="1">
      <c r="A20" s="4" t="s">
        <v>89</v>
      </c>
      <c r="B20" s="64" t="s">
        <v>90</v>
      </c>
      <c r="C20" s="38">
        <f>SUM(C21)</f>
        <v>3168.9</v>
      </c>
      <c r="D20" s="38">
        <f>SUM(D21)</f>
        <v>3168.9</v>
      </c>
      <c r="E20" s="38">
        <f t="shared" si="1"/>
        <v>100</v>
      </c>
      <c r="F20" s="39">
        <f>SUM(F21)</f>
        <v>0.14948381877404304</v>
      </c>
    </row>
    <row r="21" spans="1:6" ht="31.5">
      <c r="A21" s="7" t="s">
        <v>91</v>
      </c>
      <c r="B21" s="16" t="s">
        <v>92</v>
      </c>
      <c r="C21" s="37">
        <v>3168.9</v>
      </c>
      <c r="D21" s="37">
        <v>3168.9</v>
      </c>
      <c r="E21" s="40">
        <f t="shared" si="1"/>
        <v>100</v>
      </c>
      <c r="F21" s="41">
        <f>SUM(D21/21198.95)</f>
        <v>0.14948381877404304</v>
      </c>
    </row>
    <row r="22" spans="1:6" ht="31.5">
      <c r="A22" s="4" t="s">
        <v>53</v>
      </c>
      <c r="B22" s="6" t="s">
        <v>47</v>
      </c>
      <c r="C22" s="38">
        <f>SUM(C23:C25)</f>
        <v>8865.800000000001</v>
      </c>
      <c r="D22" s="38">
        <f>SUM(D23:D25)</f>
        <v>8837.7</v>
      </c>
      <c r="E22" s="38">
        <f t="shared" si="1"/>
        <v>99.68305172686051</v>
      </c>
      <c r="F22" s="39">
        <f>SUM(F23:F25)</f>
        <v>0.41689328952613214</v>
      </c>
    </row>
    <row r="23" spans="1:6" ht="15.75">
      <c r="A23" s="7" t="s">
        <v>96</v>
      </c>
      <c r="B23" s="8" t="s">
        <v>97</v>
      </c>
      <c r="C23" s="37">
        <v>2484.1</v>
      </c>
      <c r="D23" s="37">
        <v>2484.1</v>
      </c>
      <c r="E23" s="40">
        <f t="shared" si="1"/>
        <v>100</v>
      </c>
      <c r="F23" s="41">
        <f>SUM(D23/21198.95)</f>
        <v>0.1171803320447475</v>
      </c>
    </row>
    <row r="24" spans="1:6" ht="63">
      <c r="A24" s="7" t="s">
        <v>93</v>
      </c>
      <c r="B24" s="8" t="s">
        <v>98</v>
      </c>
      <c r="C24" s="37">
        <v>4845</v>
      </c>
      <c r="D24" s="37">
        <v>4816.9</v>
      </c>
      <c r="E24" s="40">
        <f>SUM(D24/C24*100)</f>
        <v>99.42002063983487</v>
      </c>
      <c r="F24" s="41">
        <f>SUM(D24/21198.95)</f>
        <v>0.22722351814594588</v>
      </c>
    </row>
    <row r="25" spans="1:6" ht="15.75">
      <c r="A25" s="7" t="s">
        <v>122</v>
      </c>
      <c r="B25" s="8" t="s">
        <v>126</v>
      </c>
      <c r="C25" s="37">
        <v>1536.7</v>
      </c>
      <c r="D25" s="37">
        <v>1536.7</v>
      </c>
      <c r="E25" s="40">
        <f t="shared" si="1"/>
        <v>100</v>
      </c>
      <c r="F25" s="41">
        <f>SUM(D25/21198.95)</f>
        <v>0.07248943933543878</v>
      </c>
    </row>
    <row r="26" spans="1:6" ht="15.75">
      <c r="A26" s="4" t="s">
        <v>54</v>
      </c>
      <c r="B26" s="6" t="s">
        <v>43</v>
      </c>
      <c r="C26" s="38">
        <f>SUM(C27:C31)</f>
        <v>106163.59999999999</v>
      </c>
      <c r="D26" s="38">
        <f>SUM(D27:D31)</f>
        <v>105442.8</v>
      </c>
      <c r="E26" s="38">
        <f t="shared" si="1"/>
        <v>99.32104789212123</v>
      </c>
      <c r="F26" s="39">
        <f>SUM(F27:F31)</f>
        <v>4.9739633330896105</v>
      </c>
    </row>
    <row r="27" spans="1:6" ht="15.75">
      <c r="A27" s="7" t="s">
        <v>106</v>
      </c>
      <c r="B27" s="8" t="s">
        <v>107</v>
      </c>
      <c r="C27" s="37">
        <v>648</v>
      </c>
      <c r="D27" s="37">
        <v>434</v>
      </c>
      <c r="E27" s="40">
        <f t="shared" si="1"/>
        <v>66.9753086419753</v>
      </c>
      <c r="F27" s="41">
        <f>SUM(D27/21198.95)</f>
        <v>0.020472712091872475</v>
      </c>
    </row>
    <row r="28" spans="1:6" ht="15.75">
      <c r="A28" s="7" t="s">
        <v>14</v>
      </c>
      <c r="B28" s="8" t="s">
        <v>15</v>
      </c>
      <c r="C28" s="37">
        <v>4623.2</v>
      </c>
      <c r="D28" s="37">
        <v>4623.1</v>
      </c>
      <c r="E28" s="40">
        <f t="shared" si="1"/>
        <v>99.99783699602008</v>
      </c>
      <c r="F28" s="41">
        <f>SUM(D28/21198.95)</f>
        <v>0.218081555926119</v>
      </c>
    </row>
    <row r="29" spans="1:6" ht="15.75">
      <c r="A29" s="7" t="s">
        <v>138</v>
      </c>
      <c r="B29" s="8" t="s">
        <v>139</v>
      </c>
      <c r="C29" s="37">
        <v>12091</v>
      </c>
      <c r="D29" s="37">
        <v>11800.2</v>
      </c>
      <c r="E29" s="40">
        <f>SUM(D29/C29*100)</f>
        <v>97.59490530146391</v>
      </c>
      <c r="F29" s="41">
        <f>SUM(D29/21198.95)</f>
        <v>0.5566407770196166</v>
      </c>
    </row>
    <row r="30" spans="1:6" ht="21" customHeight="1">
      <c r="A30" s="7" t="s">
        <v>94</v>
      </c>
      <c r="B30" s="16" t="s">
        <v>99</v>
      </c>
      <c r="C30" s="37">
        <v>88586.4</v>
      </c>
      <c r="D30" s="37">
        <v>88370.5</v>
      </c>
      <c r="E30" s="40">
        <f t="shared" si="1"/>
        <v>99.75628313149649</v>
      </c>
      <c r="F30" s="41">
        <f>SUM(D30/21198.95)</f>
        <v>4.168626276301421</v>
      </c>
    </row>
    <row r="31" spans="1:6" ht="21" customHeight="1">
      <c r="A31" s="7" t="s">
        <v>16</v>
      </c>
      <c r="B31" s="8" t="s">
        <v>17</v>
      </c>
      <c r="C31" s="37">
        <v>215</v>
      </c>
      <c r="D31" s="37">
        <v>215</v>
      </c>
      <c r="E31" s="40">
        <f t="shared" si="1"/>
        <v>100</v>
      </c>
      <c r="F31" s="41">
        <f>SUM(D31/21198.95)</f>
        <v>0.010142011750581987</v>
      </c>
    </row>
    <row r="32" spans="1:6" ht="21" customHeight="1">
      <c r="A32" s="4" t="s">
        <v>55</v>
      </c>
      <c r="B32" s="6" t="s">
        <v>44</v>
      </c>
      <c r="C32" s="42">
        <f>SUM(C33:C36)</f>
        <v>184090.3</v>
      </c>
      <c r="D32" s="42">
        <f>SUM(D33:D36)</f>
        <v>167292.3</v>
      </c>
      <c r="E32" s="42">
        <f t="shared" si="1"/>
        <v>90.87513030290026</v>
      </c>
      <c r="F32" s="43">
        <f>SUM(F33:F36)</f>
        <v>7.891537080845985</v>
      </c>
    </row>
    <row r="33" spans="1:6" ht="21" customHeight="1">
      <c r="A33" s="7" t="s">
        <v>112</v>
      </c>
      <c r="B33" s="26" t="s">
        <v>110</v>
      </c>
      <c r="C33" s="37">
        <v>3339.9</v>
      </c>
      <c r="D33" s="37">
        <v>3339.9</v>
      </c>
      <c r="E33" s="40">
        <f t="shared" si="1"/>
        <v>100</v>
      </c>
      <c r="F33" s="41">
        <f>SUM(D33/21198.95)</f>
        <v>0.1575502560268315</v>
      </c>
    </row>
    <row r="34" spans="1:6" ht="15.75">
      <c r="A34" s="7" t="s">
        <v>18</v>
      </c>
      <c r="B34" s="8" t="s">
        <v>19</v>
      </c>
      <c r="C34" s="37">
        <v>44884.2</v>
      </c>
      <c r="D34" s="37">
        <v>32601.8</v>
      </c>
      <c r="E34" s="40">
        <f>SUM(D34/C34*100)</f>
        <v>72.63535943605991</v>
      </c>
      <c r="F34" s="41">
        <f>SUM(D34/21198.95)</f>
        <v>1.5378969241401106</v>
      </c>
    </row>
    <row r="35" spans="1:6" ht="18.75" customHeight="1">
      <c r="A35" s="7" t="s">
        <v>20</v>
      </c>
      <c r="B35" s="8" t="s">
        <v>21</v>
      </c>
      <c r="C35" s="37">
        <v>41112.8</v>
      </c>
      <c r="D35" s="37">
        <v>41112.7</v>
      </c>
      <c r="E35" s="40">
        <f>SUM(D35/C35*100)</f>
        <v>99.99975676674903</v>
      </c>
      <c r="F35" s="41">
        <f>SUM(D35/21198.95)</f>
        <v>1.939374355805358</v>
      </c>
    </row>
    <row r="36" spans="1:6" ht="31.5">
      <c r="A36" s="7" t="s">
        <v>113</v>
      </c>
      <c r="B36" s="17" t="s">
        <v>111</v>
      </c>
      <c r="C36" s="37">
        <v>94753.4</v>
      </c>
      <c r="D36" s="37">
        <v>90237.9</v>
      </c>
      <c r="E36" s="40">
        <f t="shared" si="1"/>
        <v>95.2344717973181</v>
      </c>
      <c r="F36" s="41">
        <f>SUM(D36/21198.95)</f>
        <v>4.256715544873685</v>
      </c>
    </row>
    <row r="37" spans="1:6" ht="15.75">
      <c r="A37" s="4" t="s">
        <v>228</v>
      </c>
      <c r="B37" s="62" t="s">
        <v>230</v>
      </c>
      <c r="C37" s="38">
        <f>SUM(C38)</f>
        <v>4959.9</v>
      </c>
      <c r="D37" s="38">
        <f>SUM(D38)</f>
        <v>3819.4</v>
      </c>
      <c r="E37" s="38">
        <f>SUM(D37/C37*100)</f>
        <v>77.00558479001593</v>
      </c>
      <c r="F37" s="39">
        <f>SUM(F38)</f>
        <v>0.1801693008380132</v>
      </c>
    </row>
    <row r="38" spans="1:6" ht="31.5">
      <c r="A38" s="7" t="s">
        <v>229</v>
      </c>
      <c r="B38" s="63" t="s">
        <v>231</v>
      </c>
      <c r="C38" s="37">
        <v>4959.9</v>
      </c>
      <c r="D38" s="37">
        <v>3819.4</v>
      </c>
      <c r="E38" s="40">
        <f>SUM(D38/C38*100)</f>
        <v>77.00558479001593</v>
      </c>
      <c r="F38" s="41">
        <f>SUM(D38/21198.95)</f>
        <v>0.1801693008380132</v>
      </c>
    </row>
    <row r="39" spans="1:6" ht="15.75">
      <c r="A39" s="4" t="s">
        <v>56</v>
      </c>
      <c r="B39" s="6" t="s">
        <v>45</v>
      </c>
      <c r="C39" s="38">
        <f>SUM(C40:C45)</f>
        <v>1099440.4000000001</v>
      </c>
      <c r="D39" s="38">
        <f>SUM(D40:D45)</f>
        <v>1081048.7999999998</v>
      </c>
      <c r="E39" s="38">
        <f t="shared" si="1"/>
        <v>98.32718535720532</v>
      </c>
      <c r="F39" s="39">
        <f>SUM(F40:F45)</f>
        <v>50.99539363977932</v>
      </c>
    </row>
    <row r="40" spans="1:6" ht="15.75">
      <c r="A40" s="7" t="s">
        <v>22</v>
      </c>
      <c r="B40" s="8" t="s">
        <v>23</v>
      </c>
      <c r="C40" s="37">
        <v>304661.6</v>
      </c>
      <c r="D40" s="37">
        <v>302382.3</v>
      </c>
      <c r="E40" s="40">
        <f t="shared" si="1"/>
        <v>99.25185845541414</v>
      </c>
      <c r="F40" s="41">
        <f aca="true" t="shared" si="2" ref="F40:F45">SUM(D40/21198.95)</f>
        <v>14.26402251054887</v>
      </c>
    </row>
    <row r="41" spans="1:6" ht="15.75">
      <c r="A41" s="7" t="s">
        <v>24</v>
      </c>
      <c r="B41" s="8" t="s">
        <v>25</v>
      </c>
      <c r="C41" s="37">
        <v>686052.5</v>
      </c>
      <c r="D41" s="37">
        <v>678983.1</v>
      </c>
      <c r="E41" s="40">
        <f t="shared" si="1"/>
        <v>98.96955407931608</v>
      </c>
      <c r="F41" s="41">
        <f t="shared" si="2"/>
        <v>32.02909106347248</v>
      </c>
    </row>
    <row r="42" spans="1:6" ht="15.75">
      <c r="A42" s="7" t="s">
        <v>130</v>
      </c>
      <c r="B42" s="8" t="s">
        <v>117</v>
      </c>
      <c r="C42" s="37">
        <v>57221.3</v>
      </c>
      <c r="D42" s="37">
        <v>57000.5</v>
      </c>
      <c r="E42" s="40">
        <f>SUM(D42/C42*100)</f>
        <v>99.61412970344958</v>
      </c>
      <c r="F42" s="41">
        <f t="shared" si="2"/>
        <v>2.688836003669993</v>
      </c>
    </row>
    <row r="43" spans="1:6" ht="30" customHeight="1">
      <c r="A43" s="7" t="s">
        <v>115</v>
      </c>
      <c r="B43" s="28" t="s">
        <v>116</v>
      </c>
      <c r="C43" s="37">
        <v>104.5</v>
      </c>
      <c r="D43" s="37">
        <v>102.4</v>
      </c>
      <c r="E43" s="40">
        <f>SUM(D43/C43*100)</f>
        <v>97.99043062200957</v>
      </c>
      <c r="F43" s="41">
        <f t="shared" si="2"/>
        <v>0.0048304279221376535</v>
      </c>
    </row>
    <row r="44" spans="1:6" ht="31.5">
      <c r="A44" s="7" t="s">
        <v>26</v>
      </c>
      <c r="B44" s="8" t="s">
        <v>27</v>
      </c>
      <c r="C44" s="37">
        <v>13107.7</v>
      </c>
      <c r="D44" s="37">
        <v>13071.8</v>
      </c>
      <c r="E44" s="40">
        <f t="shared" si="1"/>
        <v>99.72611518420469</v>
      </c>
      <c r="F44" s="41">
        <f t="shared" si="2"/>
        <v>0.6166248800058493</v>
      </c>
    </row>
    <row r="45" spans="1:6" ht="15.75">
      <c r="A45" s="7" t="s">
        <v>28</v>
      </c>
      <c r="B45" s="8" t="s">
        <v>29</v>
      </c>
      <c r="C45" s="37">
        <v>38292.8</v>
      </c>
      <c r="D45" s="37">
        <v>29508.7</v>
      </c>
      <c r="E45" s="40">
        <f t="shared" si="1"/>
        <v>77.06070070613796</v>
      </c>
      <c r="F45" s="41">
        <f t="shared" si="2"/>
        <v>1.3919887541599938</v>
      </c>
    </row>
    <row r="46" spans="1:6" ht="15.75">
      <c r="A46" s="4" t="s">
        <v>57</v>
      </c>
      <c r="B46" s="6" t="s">
        <v>100</v>
      </c>
      <c r="C46" s="38">
        <f>SUM(C47:C48)</f>
        <v>65608.3</v>
      </c>
      <c r="D46" s="38">
        <f>SUM(D47:D48)</f>
        <v>64390.4</v>
      </c>
      <c r="E46" s="38">
        <f t="shared" si="1"/>
        <v>98.14367999170837</v>
      </c>
      <c r="F46" s="38">
        <f>SUM(F47:F48)</f>
        <v>3.0374334577891826</v>
      </c>
    </row>
    <row r="47" spans="1:6" ht="15.75">
      <c r="A47" s="7" t="s">
        <v>30</v>
      </c>
      <c r="B47" s="8" t="s">
        <v>31</v>
      </c>
      <c r="C47" s="37">
        <v>50131.5</v>
      </c>
      <c r="D47" s="37">
        <v>49296.5</v>
      </c>
      <c r="E47" s="40">
        <f t="shared" si="1"/>
        <v>98.33438057907703</v>
      </c>
      <c r="F47" s="41">
        <f>SUM(D47/21198.95)</f>
        <v>2.325421777965418</v>
      </c>
    </row>
    <row r="48" spans="1:6" ht="31.5">
      <c r="A48" s="7" t="s">
        <v>121</v>
      </c>
      <c r="B48" s="29" t="s">
        <v>120</v>
      </c>
      <c r="C48" s="37">
        <v>15476.8</v>
      </c>
      <c r="D48" s="37">
        <v>15093.9</v>
      </c>
      <c r="E48" s="40">
        <f t="shared" si="1"/>
        <v>97.52597436162515</v>
      </c>
      <c r="F48" s="41">
        <f>SUM(D48/21198.95)</f>
        <v>0.7120116798237648</v>
      </c>
    </row>
    <row r="49" spans="1:6" ht="15.75">
      <c r="A49" s="4" t="s">
        <v>58</v>
      </c>
      <c r="B49" s="6" t="s">
        <v>46</v>
      </c>
      <c r="C49" s="38">
        <f>SUM(C50:C53)</f>
        <v>359354.39999999997</v>
      </c>
      <c r="D49" s="38">
        <f>SUM(D50:D53)</f>
        <v>326311.8</v>
      </c>
      <c r="E49" s="38">
        <f t="shared" si="1"/>
        <v>90.80501031850451</v>
      </c>
      <c r="F49" s="39">
        <f>SUM(F50:F53)</f>
        <v>15.392828418388646</v>
      </c>
    </row>
    <row r="50" spans="1:6" ht="15.75">
      <c r="A50" s="7" t="s">
        <v>33</v>
      </c>
      <c r="B50" s="8" t="s">
        <v>34</v>
      </c>
      <c r="C50" s="37">
        <v>34156.1</v>
      </c>
      <c r="D50" s="37">
        <v>34156.1</v>
      </c>
      <c r="E50" s="40">
        <f t="shared" si="1"/>
        <v>100</v>
      </c>
      <c r="F50" s="41">
        <f>SUM(D50/21198.95)</f>
        <v>1.6112165932746667</v>
      </c>
    </row>
    <row r="51" spans="1:6" ht="15.75">
      <c r="A51" s="7" t="s">
        <v>35</v>
      </c>
      <c r="B51" s="8" t="s">
        <v>36</v>
      </c>
      <c r="C51" s="37">
        <v>157687.7</v>
      </c>
      <c r="D51" s="37">
        <v>124758.6</v>
      </c>
      <c r="E51" s="40">
        <f t="shared" si="1"/>
        <v>79.1175215314828</v>
      </c>
      <c r="F51" s="41">
        <f>SUM(D51/21198.95)</f>
        <v>5.885131103191432</v>
      </c>
    </row>
    <row r="52" spans="1:6" ht="15.75">
      <c r="A52" s="7" t="s">
        <v>37</v>
      </c>
      <c r="B52" s="8" t="s">
        <v>38</v>
      </c>
      <c r="C52" s="37">
        <v>144338.3</v>
      </c>
      <c r="D52" s="37">
        <v>144225.5</v>
      </c>
      <c r="E52" s="40">
        <f t="shared" si="1"/>
        <v>99.92185026427498</v>
      </c>
      <c r="F52" s="41">
        <f>SUM(D52/21198.95)</f>
        <v>6.803426584807267</v>
      </c>
    </row>
    <row r="53" spans="1:6" ht="31.5">
      <c r="A53" s="7" t="s">
        <v>39</v>
      </c>
      <c r="B53" s="8" t="s">
        <v>40</v>
      </c>
      <c r="C53" s="37">
        <v>23172.3</v>
      </c>
      <c r="D53" s="37">
        <v>23171.6</v>
      </c>
      <c r="E53" s="40">
        <f t="shared" si="1"/>
        <v>99.99697915183215</v>
      </c>
      <c r="F53" s="41">
        <f>SUM(D53/21198.95)</f>
        <v>1.0930541371152815</v>
      </c>
    </row>
    <row r="54" spans="1:6" ht="15.75">
      <c r="A54" s="14" t="s">
        <v>59</v>
      </c>
      <c r="B54" s="15" t="s">
        <v>32</v>
      </c>
      <c r="C54" s="38">
        <f>SUM(C55:C56)</f>
        <v>155523.1</v>
      </c>
      <c r="D54" s="38">
        <f>SUM(D55:D56)</f>
        <v>154631.7</v>
      </c>
      <c r="E54" s="38">
        <f t="shared" si="1"/>
        <v>99.42683755660735</v>
      </c>
      <c r="F54" s="38">
        <f>SUM(F55:F56)</f>
        <v>7.2943093879649705</v>
      </c>
    </row>
    <row r="55" spans="1:6" ht="15.75">
      <c r="A55" s="7" t="s">
        <v>41</v>
      </c>
      <c r="B55" s="8" t="s">
        <v>101</v>
      </c>
      <c r="C55" s="37">
        <v>23629.9</v>
      </c>
      <c r="D55" s="37">
        <v>22738.6</v>
      </c>
      <c r="E55" s="40">
        <f t="shared" si="1"/>
        <v>96.22808391063863</v>
      </c>
      <c r="F55" s="41">
        <f>SUM(D55/21198.95)</f>
        <v>1.0726285971710863</v>
      </c>
    </row>
    <row r="56" spans="1:6" ht="31.5">
      <c r="A56" s="7" t="s">
        <v>223</v>
      </c>
      <c r="B56" s="8" t="s">
        <v>224</v>
      </c>
      <c r="C56" s="37">
        <v>131893.2</v>
      </c>
      <c r="D56" s="37">
        <v>131893.1</v>
      </c>
      <c r="E56" s="40">
        <f>SUM(D56/C56*100)</f>
        <v>99.99992418107983</v>
      </c>
      <c r="F56" s="41">
        <f>SUM(D56/21198.95)</f>
        <v>6.221680790793884</v>
      </c>
    </row>
    <row r="57" spans="1:6" ht="32.25" customHeight="1">
      <c r="A57" s="4" t="s">
        <v>103</v>
      </c>
      <c r="B57" s="18" t="s">
        <v>102</v>
      </c>
      <c r="C57" s="38">
        <f>SUM(C58:C59)</f>
        <v>111252.5</v>
      </c>
      <c r="D57" s="38">
        <f>SUM(D58:D59)</f>
        <v>111252.5</v>
      </c>
      <c r="E57" s="38">
        <f t="shared" si="1"/>
        <v>100</v>
      </c>
      <c r="F57" s="39">
        <f>SUM(F58:F59)</f>
        <v>5.2480193594494065</v>
      </c>
    </row>
    <row r="58" spans="1:6" ht="63">
      <c r="A58" s="7" t="s">
        <v>105</v>
      </c>
      <c r="B58" s="16" t="s">
        <v>104</v>
      </c>
      <c r="C58" s="37">
        <v>29063.5</v>
      </c>
      <c r="D58" s="37">
        <v>29063.5</v>
      </c>
      <c r="E58" s="40">
        <f t="shared" si="1"/>
        <v>100</v>
      </c>
      <c r="F58" s="41">
        <f>SUM(D58/21198.95)</f>
        <v>1.3709877140141375</v>
      </c>
    </row>
    <row r="59" spans="1:6" ht="31.5">
      <c r="A59" s="7" t="s">
        <v>135</v>
      </c>
      <c r="B59" s="17" t="s">
        <v>136</v>
      </c>
      <c r="C59" s="37">
        <v>82189</v>
      </c>
      <c r="D59" s="37">
        <v>82189</v>
      </c>
      <c r="E59" s="40">
        <f t="shared" si="1"/>
        <v>100</v>
      </c>
      <c r="F59" s="41">
        <f>SUM(D59/21198.95)</f>
        <v>3.877031645435269</v>
      </c>
    </row>
    <row r="60" spans="1:6" ht="15.75">
      <c r="A60" s="9" t="s">
        <v>0</v>
      </c>
      <c r="B60" s="19" t="s">
        <v>48</v>
      </c>
      <c r="C60" s="44">
        <f>SUM(C11+C20+C22+C26+C32+C37+C39+C46+C49+C54+C57)</f>
        <v>2197406.7</v>
      </c>
      <c r="D60" s="44">
        <f>SUM(D11+D20+D22+D26+D32+D37+D39+D46+D49+D54+D57)</f>
        <v>2119895</v>
      </c>
      <c r="E60" s="42">
        <f t="shared" si="1"/>
        <v>96.4725828859992</v>
      </c>
      <c r="F60" s="44">
        <f>SUM(F11+F20+F22+F26+F32+F37+F39+F46+F49+F54+F57)</f>
        <v>99.99999999999999</v>
      </c>
    </row>
    <row r="61" spans="1:6" ht="15.75">
      <c r="A61" s="2"/>
      <c r="B61" s="2"/>
      <c r="C61" s="37">
        <f>SUM(C39+C46+C49+C54)</f>
        <v>1679926.2000000002</v>
      </c>
      <c r="D61" s="37">
        <f>SUM(D39+D46+D49+D54)</f>
        <v>1626382.6999999997</v>
      </c>
      <c r="E61" s="40">
        <f>SUM(D61/C61*100)</f>
        <v>96.81274689328612</v>
      </c>
      <c r="F61" s="41">
        <f>SUM(D61/21198.95)</f>
        <v>76.71996490392212</v>
      </c>
    </row>
    <row r="62" spans="1:6" ht="15.75">
      <c r="A62" s="2"/>
      <c r="B62" s="2"/>
      <c r="C62" s="2"/>
      <c r="D62" s="2"/>
      <c r="E62" s="2"/>
      <c r="F62" s="13"/>
    </row>
    <row r="63" spans="1:6" ht="15.75">
      <c r="A63" s="2"/>
      <c r="B63" s="2"/>
      <c r="C63" s="2"/>
      <c r="D63" s="2"/>
      <c r="E63" s="2"/>
      <c r="F63" s="13"/>
    </row>
    <row r="64" spans="1:6" ht="15.75">
      <c r="A64" s="2"/>
      <c r="B64" s="2"/>
      <c r="C64" s="2"/>
      <c r="D64" s="2"/>
      <c r="E64" s="2"/>
      <c r="F64" s="13"/>
    </row>
    <row r="65" spans="1:6" ht="15.75">
      <c r="A65" s="2"/>
      <c r="B65" s="2"/>
      <c r="C65" s="2"/>
      <c r="D65" s="2"/>
      <c r="E65" s="2"/>
      <c r="F65" s="13"/>
    </row>
    <row r="66" spans="1:6" ht="15.75">
      <c r="A66" s="2"/>
      <c r="B66" s="2"/>
      <c r="C66" s="2"/>
      <c r="D66" s="2"/>
      <c r="E66" s="2"/>
      <c r="F66" s="13"/>
    </row>
    <row r="67" spans="1:6" ht="15.75">
      <c r="A67" s="2"/>
      <c r="B67" s="2"/>
      <c r="C67" s="2"/>
      <c r="D67" s="2"/>
      <c r="E67" s="2"/>
      <c r="F67" s="13"/>
    </row>
    <row r="68" spans="1:6" ht="15.75">
      <c r="A68" s="2"/>
      <c r="B68" s="2"/>
      <c r="C68" s="2"/>
      <c r="D68" s="2"/>
      <c r="E68" s="2"/>
      <c r="F68" s="13"/>
    </row>
    <row r="69" spans="1:6" ht="15.75">
      <c r="A69" s="2"/>
      <c r="B69" s="2"/>
      <c r="C69" s="2"/>
      <c r="D69" s="2"/>
      <c r="E69" s="2"/>
      <c r="F69" s="13"/>
    </row>
    <row r="70" spans="1:6" ht="15.75">
      <c r="A70" s="2"/>
      <c r="B70" s="2"/>
      <c r="C70" s="2"/>
      <c r="D70" s="2"/>
      <c r="E70" s="2"/>
      <c r="F70" s="13"/>
    </row>
    <row r="71" spans="1:6" ht="15.75">
      <c r="A71" s="2"/>
      <c r="B71" s="2"/>
      <c r="C71" s="2"/>
      <c r="D71" s="2"/>
      <c r="E71" s="2"/>
      <c r="F71" s="13"/>
    </row>
    <row r="72" spans="1:6" ht="15.75">
      <c r="A72" s="2"/>
      <c r="B72" s="2"/>
      <c r="C72" s="2"/>
      <c r="D72" s="2"/>
      <c r="E72" s="2"/>
      <c r="F72" s="13"/>
    </row>
    <row r="73" spans="1:6" ht="15.75">
      <c r="A73" s="2"/>
      <c r="B73" s="2"/>
      <c r="C73" s="2"/>
      <c r="D73" s="2"/>
      <c r="E73" s="2"/>
      <c r="F73" s="13"/>
    </row>
    <row r="74" spans="1:6" ht="15.75">
      <c r="A74" s="2"/>
      <c r="B74" s="2"/>
      <c r="C74" s="2"/>
      <c r="D74" s="2"/>
      <c r="E74" s="2"/>
      <c r="F74" s="13"/>
    </row>
    <row r="75" spans="1:6" ht="15.75">
      <c r="A75" s="2"/>
      <c r="B75" s="2"/>
      <c r="C75" s="2"/>
      <c r="D75" s="2"/>
      <c r="E75" s="2"/>
      <c r="F75" s="13"/>
    </row>
    <row r="76" spans="1:6" ht="15.75">
      <c r="A76" s="2"/>
      <c r="B76" s="2"/>
      <c r="C76" s="2"/>
      <c r="D76" s="2"/>
      <c r="E76" s="2"/>
      <c r="F76" s="13"/>
    </row>
    <row r="77" spans="1:6" ht="15.75">
      <c r="A77" s="2"/>
      <c r="B77" s="2"/>
      <c r="C77" s="2"/>
      <c r="D77" s="2"/>
      <c r="E77" s="2"/>
      <c r="F77" s="13"/>
    </row>
    <row r="78" spans="1:6" ht="15.75">
      <c r="A78" s="2"/>
      <c r="B78" s="2"/>
      <c r="C78" s="2"/>
      <c r="D78" s="2"/>
      <c r="E78" s="2"/>
      <c r="F78" s="13"/>
    </row>
    <row r="79" spans="3:6" ht="12.75">
      <c r="C79" s="1"/>
      <c r="D79" s="1"/>
      <c r="E79" s="1"/>
      <c r="F79" s="13"/>
    </row>
    <row r="80" spans="3:6" ht="12.75">
      <c r="C80" s="1"/>
      <c r="D80" s="1"/>
      <c r="E80" s="1"/>
      <c r="F80" s="13"/>
    </row>
    <row r="81" spans="3:6" ht="12.75">
      <c r="C81" s="1"/>
      <c r="D81" s="1"/>
      <c r="E81" s="1"/>
      <c r="F81" s="13"/>
    </row>
    <row r="82" spans="3:6" ht="12.75">
      <c r="C82" s="1"/>
      <c r="D82" s="1"/>
      <c r="E82" s="1"/>
      <c r="F82" s="13"/>
    </row>
    <row r="83" spans="3:6" ht="12.75">
      <c r="C83" s="1"/>
      <c r="D83" s="1"/>
      <c r="E83" s="1"/>
      <c r="F83" s="13"/>
    </row>
    <row r="84" spans="3:6" ht="12.75">
      <c r="C84" s="1"/>
      <c r="D84" s="1"/>
      <c r="E84" s="1"/>
      <c r="F84" s="13"/>
    </row>
    <row r="85" spans="3:6" ht="12.75">
      <c r="C85" s="1"/>
      <c r="D85" s="1"/>
      <c r="E85" s="1"/>
      <c r="F85" s="13"/>
    </row>
    <row r="86" spans="3:6" ht="12.75">
      <c r="C86" s="1"/>
      <c r="D86" s="1"/>
      <c r="E86" s="1"/>
      <c r="F86" s="13"/>
    </row>
    <row r="87" spans="3:6" ht="12.75">
      <c r="C87" s="1"/>
      <c r="D87" s="1"/>
      <c r="E87" s="1"/>
      <c r="F87" s="13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</sheetData>
  <sheetProtection/>
  <mergeCells count="4">
    <mergeCell ref="A8:E8"/>
    <mergeCell ref="E1:F1"/>
    <mergeCell ref="A7:F7"/>
    <mergeCell ref="A6:F6"/>
  </mergeCells>
  <printOptions/>
  <pageMargins left="0.75" right="0.18" top="1" bottom="0.21" header="0.5" footer="0.1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85">
      <selection activeCell="C2" sqref="C2:E4"/>
    </sheetView>
  </sheetViews>
  <sheetFormatPr defaultColWidth="9.140625" defaultRowHeight="12.75"/>
  <cols>
    <col min="1" max="1" width="7.57421875" style="0" bestFit="1" customWidth="1"/>
    <col min="2" max="2" width="52.140625" style="0" customWidth="1"/>
    <col min="3" max="3" width="13.421875" style="0" bestFit="1" customWidth="1"/>
    <col min="4" max="4" width="12.7109375" style="0" customWidth="1"/>
  </cols>
  <sheetData>
    <row r="1" spans="1:5" ht="12.75">
      <c r="A1" s="32"/>
      <c r="B1" s="32"/>
      <c r="C1" s="32"/>
      <c r="D1" s="86" t="s">
        <v>60</v>
      </c>
      <c r="E1" s="86"/>
    </row>
    <row r="2" spans="1:5" ht="15.75">
      <c r="A2" s="32"/>
      <c r="B2" s="32"/>
      <c r="C2" s="88"/>
      <c r="D2" s="88"/>
      <c r="E2" s="31" t="s">
        <v>242</v>
      </c>
    </row>
    <row r="3" spans="1:5" ht="15.75">
      <c r="A3" s="32"/>
      <c r="B3" s="32"/>
      <c r="C3" s="88"/>
      <c r="D3" s="88"/>
      <c r="E3" s="31" t="s">
        <v>241</v>
      </c>
    </row>
    <row r="4" spans="1:5" ht="15.75">
      <c r="A4" s="32"/>
      <c r="B4" s="32"/>
      <c r="C4" s="88"/>
      <c r="D4" s="88"/>
      <c r="E4" s="31" t="s">
        <v>243</v>
      </c>
    </row>
    <row r="5" spans="1:5" ht="12.75">
      <c r="A5" s="32"/>
      <c r="B5" s="32"/>
      <c r="C5" s="32"/>
      <c r="D5" s="31"/>
      <c r="E5" s="31"/>
    </row>
    <row r="6" spans="1:5" ht="16.5" customHeight="1">
      <c r="A6" s="87" t="s">
        <v>226</v>
      </c>
      <c r="B6" s="87"/>
      <c r="C6" s="87"/>
      <c r="D6" s="87"/>
      <c r="E6" s="87"/>
    </row>
    <row r="7" spans="1:5" ht="15.75">
      <c r="A7" s="84" t="s">
        <v>123</v>
      </c>
      <c r="B7" s="84"/>
      <c r="C7" s="84"/>
      <c r="D7" s="84"/>
      <c r="E7" s="84"/>
    </row>
    <row r="8" spans="1:5" ht="12.75">
      <c r="A8" s="32"/>
      <c r="B8" s="32"/>
      <c r="C8" s="32"/>
      <c r="D8" s="32" t="s">
        <v>137</v>
      </c>
      <c r="E8" s="32"/>
    </row>
    <row r="9" spans="1:5" ht="38.25">
      <c r="A9" s="7" t="s">
        <v>1</v>
      </c>
      <c r="B9" s="7" t="s">
        <v>2</v>
      </c>
      <c r="C9" s="7" t="s">
        <v>50</v>
      </c>
      <c r="D9" s="7" t="s">
        <v>51</v>
      </c>
      <c r="E9" s="30" t="s">
        <v>49</v>
      </c>
    </row>
    <row r="10" spans="1:5" ht="31.5">
      <c r="A10" s="45" t="s">
        <v>0</v>
      </c>
      <c r="B10" s="51" t="s">
        <v>124</v>
      </c>
      <c r="C10" s="36">
        <f>SUM(C11+C14)</f>
        <v>4557.3</v>
      </c>
      <c r="D10" s="36">
        <f>SUM(D11+D14)</f>
        <v>4388.9</v>
      </c>
      <c r="E10" s="36">
        <f>SUM(D10/C10*100)</f>
        <v>96.30482961402583</v>
      </c>
    </row>
    <row r="11" spans="1:5" ht="15.75">
      <c r="A11" s="46" t="s">
        <v>52</v>
      </c>
      <c r="B11" s="33" t="s">
        <v>42</v>
      </c>
      <c r="C11" s="35">
        <f>SUM(C12:C13)</f>
        <v>4554.6</v>
      </c>
      <c r="D11" s="35">
        <f>SUM(D12:D13)</f>
        <v>4386.2</v>
      </c>
      <c r="E11" s="34">
        <f aca="true" t="shared" si="0" ref="E11:E80">SUM(D11/C11*100)</f>
        <v>96.3026390901506</v>
      </c>
    </row>
    <row r="12" spans="1:5" ht="63">
      <c r="A12" s="46" t="s">
        <v>5</v>
      </c>
      <c r="B12" s="8" t="s">
        <v>6</v>
      </c>
      <c r="C12" s="52">
        <v>4116.6</v>
      </c>
      <c r="D12" s="52">
        <v>4013.1</v>
      </c>
      <c r="E12" s="34">
        <f t="shared" si="0"/>
        <v>97.48578924355049</v>
      </c>
    </row>
    <row r="13" spans="1:5" ht="15.75">
      <c r="A13" s="46" t="s">
        <v>95</v>
      </c>
      <c r="B13" s="8" t="s">
        <v>13</v>
      </c>
      <c r="C13" s="52">
        <v>438</v>
      </c>
      <c r="D13" s="52">
        <v>373.1</v>
      </c>
      <c r="E13" s="34">
        <f t="shared" si="0"/>
        <v>85.18264840182648</v>
      </c>
    </row>
    <row r="14" spans="1:5" ht="15.75">
      <c r="A14" s="46" t="s">
        <v>56</v>
      </c>
      <c r="B14" s="33" t="s">
        <v>45</v>
      </c>
      <c r="C14" s="35">
        <f>SUM(C15)</f>
        <v>2.7</v>
      </c>
      <c r="D14" s="35">
        <f>SUM(D15)</f>
        <v>2.7</v>
      </c>
      <c r="E14" s="34">
        <f t="shared" si="0"/>
        <v>100</v>
      </c>
    </row>
    <row r="15" spans="1:5" ht="31.5">
      <c r="A15" s="46" t="s">
        <v>115</v>
      </c>
      <c r="B15" s="8" t="s">
        <v>116</v>
      </c>
      <c r="C15" s="52">
        <v>2.7</v>
      </c>
      <c r="D15" s="52">
        <v>2.7</v>
      </c>
      <c r="E15" s="34">
        <f t="shared" si="0"/>
        <v>100</v>
      </c>
    </row>
    <row r="16" spans="1:5" ht="31.5">
      <c r="A16" s="45" t="s">
        <v>0</v>
      </c>
      <c r="B16" s="51" t="s">
        <v>125</v>
      </c>
      <c r="C16" s="36">
        <f>SUM(C17+C26+C21+C32+C30++C23)</f>
        <v>260869.19999999998</v>
      </c>
      <c r="D16" s="36">
        <f>SUM(D17+D26+D21+D32+D30++D23)</f>
        <v>227895.7</v>
      </c>
      <c r="E16" s="36">
        <f t="shared" si="0"/>
        <v>87.36014063753024</v>
      </c>
    </row>
    <row r="17" spans="1:5" ht="15.75">
      <c r="A17" s="46" t="s">
        <v>52</v>
      </c>
      <c r="B17" s="33" t="s">
        <v>42</v>
      </c>
      <c r="C17" s="35">
        <f>SUM(C18:C20)</f>
        <v>22128.399999999998</v>
      </c>
      <c r="D17" s="35">
        <f>SUM(D18:D20)</f>
        <v>21603.9</v>
      </c>
      <c r="E17" s="34">
        <f t="shared" si="0"/>
        <v>97.62974277399181</v>
      </c>
    </row>
    <row r="18" spans="1:5" ht="47.25">
      <c r="A18" s="46" t="s">
        <v>9</v>
      </c>
      <c r="B18" s="8" t="s">
        <v>10</v>
      </c>
      <c r="C18" s="52">
        <v>21673.8</v>
      </c>
      <c r="D18" s="52">
        <v>21603.9</v>
      </c>
      <c r="E18" s="34">
        <f t="shared" si="0"/>
        <v>99.67749079533816</v>
      </c>
    </row>
    <row r="19" spans="1:5" ht="15.75">
      <c r="A19" s="46" t="s">
        <v>11</v>
      </c>
      <c r="B19" s="8" t="s">
        <v>12</v>
      </c>
      <c r="C19" s="52">
        <v>200</v>
      </c>
      <c r="D19" s="52"/>
      <c r="E19" s="34">
        <f t="shared" si="0"/>
        <v>0</v>
      </c>
    </row>
    <row r="20" spans="1:5" ht="15.75">
      <c r="A20" s="46" t="s">
        <v>95</v>
      </c>
      <c r="B20" s="8" t="s">
        <v>13</v>
      </c>
      <c r="C20" s="52">
        <v>254.6</v>
      </c>
      <c r="D20" s="52"/>
      <c r="E20" s="34">
        <f>SUM(D20/C20*100)</f>
        <v>0</v>
      </c>
    </row>
    <row r="21" spans="1:5" ht="15.75">
      <c r="A21" s="47" t="s">
        <v>89</v>
      </c>
      <c r="B21" s="33" t="s">
        <v>90</v>
      </c>
      <c r="C21" s="35">
        <f>SUM(C22)</f>
        <v>3168.9</v>
      </c>
      <c r="D21" s="35">
        <f>SUM(D22)</f>
        <v>3168.9</v>
      </c>
      <c r="E21" s="34">
        <f t="shared" si="0"/>
        <v>100</v>
      </c>
    </row>
    <row r="22" spans="1:5" ht="15.75">
      <c r="A22" s="46" t="s">
        <v>91</v>
      </c>
      <c r="B22" s="16" t="s">
        <v>92</v>
      </c>
      <c r="C22" s="52">
        <v>3168.9</v>
      </c>
      <c r="D22" s="52">
        <v>3168.9</v>
      </c>
      <c r="E22" s="34">
        <f t="shared" si="0"/>
        <v>100</v>
      </c>
    </row>
    <row r="23" spans="1:5" ht="15.75">
      <c r="A23" s="46" t="s">
        <v>54</v>
      </c>
      <c r="B23" s="33" t="s">
        <v>43</v>
      </c>
      <c r="C23" s="35">
        <f>SUM(C24:C25)</f>
        <v>88786.4</v>
      </c>
      <c r="D23" s="35">
        <f>SUM(D24:D25)</f>
        <v>88370.5</v>
      </c>
      <c r="E23" s="34">
        <f t="shared" si="0"/>
        <v>99.53157240298064</v>
      </c>
    </row>
    <row r="24" spans="1:5" ht="15.75">
      <c r="A24" s="46" t="s">
        <v>106</v>
      </c>
      <c r="B24" s="8" t="s">
        <v>107</v>
      </c>
      <c r="C24" s="52">
        <v>200</v>
      </c>
      <c r="D24" s="52">
        <v>0</v>
      </c>
      <c r="E24" s="34">
        <f t="shared" si="0"/>
        <v>0</v>
      </c>
    </row>
    <row r="25" spans="1:5" ht="15.75">
      <c r="A25" s="46" t="s">
        <v>94</v>
      </c>
      <c r="B25" s="16" t="s">
        <v>99</v>
      </c>
      <c r="C25" s="52">
        <v>88586.4</v>
      </c>
      <c r="D25" s="52">
        <v>88370.5</v>
      </c>
      <c r="E25" s="34">
        <f t="shared" si="0"/>
        <v>99.75628313149649</v>
      </c>
    </row>
    <row r="26" spans="1:5" ht="15.75">
      <c r="A26" s="46" t="s">
        <v>55</v>
      </c>
      <c r="B26" s="33" t="s">
        <v>44</v>
      </c>
      <c r="C26" s="35">
        <f>SUM(C27:C29)</f>
        <v>3500</v>
      </c>
      <c r="D26" s="35">
        <f>SUM(D27:D29)</f>
        <v>3499.9</v>
      </c>
      <c r="E26" s="34">
        <f t="shared" si="0"/>
        <v>99.99714285714286</v>
      </c>
    </row>
    <row r="27" spans="1:5" ht="15.75">
      <c r="A27" s="48" t="s">
        <v>112</v>
      </c>
      <c r="B27" s="8" t="s">
        <v>110</v>
      </c>
      <c r="C27" s="52">
        <v>300</v>
      </c>
      <c r="D27" s="52">
        <v>300</v>
      </c>
      <c r="E27" s="34">
        <f t="shared" si="0"/>
        <v>100</v>
      </c>
    </row>
    <row r="28" spans="1:5" ht="15.75">
      <c r="A28" s="46" t="s">
        <v>18</v>
      </c>
      <c r="B28" s="8" t="s">
        <v>127</v>
      </c>
      <c r="C28" s="52">
        <v>1000</v>
      </c>
      <c r="D28" s="52">
        <v>1000</v>
      </c>
      <c r="E28" s="34">
        <f t="shared" si="0"/>
        <v>100</v>
      </c>
    </row>
    <row r="29" spans="1:5" ht="15.75">
      <c r="A29" s="48" t="s">
        <v>20</v>
      </c>
      <c r="B29" s="8" t="s">
        <v>21</v>
      </c>
      <c r="C29" s="52">
        <v>2200</v>
      </c>
      <c r="D29" s="52">
        <v>2199.9</v>
      </c>
      <c r="E29" s="34">
        <f t="shared" si="0"/>
        <v>99.99545454545455</v>
      </c>
    </row>
    <row r="30" spans="1:5" ht="15.75">
      <c r="A30" s="46" t="s">
        <v>58</v>
      </c>
      <c r="B30" s="33" t="s">
        <v>46</v>
      </c>
      <c r="C30" s="35">
        <f>SUM(C31)</f>
        <v>32033</v>
      </c>
      <c r="D30" s="35">
        <f>SUM(D31)</f>
        <v>0</v>
      </c>
      <c r="E30" s="34">
        <f t="shared" si="0"/>
        <v>0</v>
      </c>
    </row>
    <row r="31" spans="1:5" ht="15.75">
      <c r="A31" s="46" t="s">
        <v>35</v>
      </c>
      <c r="B31" s="8" t="s">
        <v>36</v>
      </c>
      <c r="C31" s="52">
        <v>32033</v>
      </c>
      <c r="D31" s="52">
        <v>0</v>
      </c>
      <c r="E31" s="34">
        <f t="shared" si="0"/>
        <v>0</v>
      </c>
    </row>
    <row r="32" spans="1:5" ht="47.25">
      <c r="A32" s="46" t="s">
        <v>103</v>
      </c>
      <c r="B32" s="33" t="s">
        <v>102</v>
      </c>
      <c r="C32" s="35">
        <f>SUM(C33:C34)</f>
        <v>111252.5</v>
      </c>
      <c r="D32" s="35">
        <f>SUM(D33:D34)</f>
        <v>111252.5</v>
      </c>
      <c r="E32" s="34">
        <f t="shared" si="0"/>
        <v>100</v>
      </c>
    </row>
    <row r="33" spans="1:5" ht="47.25">
      <c r="A33" s="46" t="s">
        <v>105</v>
      </c>
      <c r="B33" s="16" t="s">
        <v>104</v>
      </c>
      <c r="C33" s="52">
        <v>29063.5</v>
      </c>
      <c r="D33" s="52">
        <v>29063.5</v>
      </c>
      <c r="E33" s="34">
        <f t="shared" si="0"/>
        <v>100</v>
      </c>
    </row>
    <row r="34" spans="1:5" ht="31.5">
      <c r="A34" s="46" t="s">
        <v>135</v>
      </c>
      <c r="B34" s="17" t="s">
        <v>136</v>
      </c>
      <c r="C34" s="52">
        <v>82189</v>
      </c>
      <c r="D34" s="52">
        <v>82189</v>
      </c>
      <c r="E34" s="34">
        <f t="shared" si="0"/>
        <v>100</v>
      </c>
    </row>
    <row r="35" spans="1:5" ht="31.5">
      <c r="A35" s="46" t="s">
        <v>0</v>
      </c>
      <c r="B35" s="51" t="s">
        <v>128</v>
      </c>
      <c r="C35" s="36">
        <f>SUM(C36+C38)</f>
        <v>3442.2</v>
      </c>
      <c r="D35" s="36">
        <f>SUM(D36+D38)</f>
        <v>3436.3999999999996</v>
      </c>
      <c r="E35" s="36">
        <f t="shared" si="0"/>
        <v>99.83150310847712</v>
      </c>
    </row>
    <row r="36" spans="1:5" ht="15.75">
      <c r="A36" s="46" t="s">
        <v>52</v>
      </c>
      <c r="B36" s="33" t="s">
        <v>42</v>
      </c>
      <c r="C36" s="35">
        <f>SUM(C37:C37)</f>
        <v>3418.5</v>
      </c>
      <c r="D36" s="35">
        <f>SUM(D37:D37)</f>
        <v>3412.7</v>
      </c>
      <c r="E36" s="34">
        <f t="shared" si="0"/>
        <v>99.83033494222612</v>
      </c>
    </row>
    <row r="37" spans="1:5" ht="47.25">
      <c r="A37" s="46" t="s">
        <v>9</v>
      </c>
      <c r="B37" s="8" t="s">
        <v>10</v>
      </c>
      <c r="C37" s="52">
        <v>3418.5</v>
      </c>
      <c r="D37" s="52">
        <v>3412.7</v>
      </c>
      <c r="E37" s="34">
        <f t="shared" si="0"/>
        <v>99.83033494222612</v>
      </c>
    </row>
    <row r="38" spans="1:5" ht="15.75">
      <c r="A38" s="46" t="s">
        <v>56</v>
      </c>
      <c r="B38" s="33" t="s">
        <v>45</v>
      </c>
      <c r="C38" s="35">
        <f>SUM(C39)</f>
        <v>23.7</v>
      </c>
      <c r="D38" s="35">
        <f>SUM(D39)</f>
        <v>23.7</v>
      </c>
      <c r="E38" s="34">
        <f>SUM(D38/C38*100)</f>
        <v>100</v>
      </c>
    </row>
    <row r="39" spans="1:5" ht="31.5">
      <c r="A39" s="46" t="s">
        <v>115</v>
      </c>
      <c r="B39" s="8" t="s">
        <v>116</v>
      </c>
      <c r="C39" s="52">
        <v>23.7</v>
      </c>
      <c r="D39" s="52">
        <v>23.7</v>
      </c>
      <c r="E39" s="34">
        <f>SUM(D39/C39*100)</f>
        <v>100</v>
      </c>
    </row>
    <row r="40" spans="1:5" ht="31.5">
      <c r="A40" s="45" t="s">
        <v>0</v>
      </c>
      <c r="B40" s="51" t="s">
        <v>129</v>
      </c>
      <c r="C40" s="36">
        <f>SUM(C41+C47)</f>
        <v>1019804.3999999999</v>
      </c>
      <c r="D40" s="36">
        <f>SUM(D41+D47)</f>
        <v>1010067.6000000001</v>
      </c>
      <c r="E40" s="36">
        <f t="shared" si="0"/>
        <v>99.04522867326324</v>
      </c>
    </row>
    <row r="41" spans="1:5" ht="15.75">
      <c r="A41" s="46" t="s">
        <v>56</v>
      </c>
      <c r="B41" s="33" t="s">
        <v>45</v>
      </c>
      <c r="C41" s="35">
        <f>SUM(C42:C46)</f>
        <v>974820.5999999999</v>
      </c>
      <c r="D41" s="35">
        <f>SUM(D42:D46)</f>
        <v>965097.7000000001</v>
      </c>
      <c r="E41" s="34">
        <f t="shared" si="0"/>
        <v>99.00259596483704</v>
      </c>
    </row>
    <row r="42" spans="1:5" ht="15.75">
      <c r="A42" s="46" t="s">
        <v>22</v>
      </c>
      <c r="B42" s="8" t="s">
        <v>23</v>
      </c>
      <c r="C42" s="52">
        <v>217968.5</v>
      </c>
      <c r="D42" s="52">
        <v>215689.2</v>
      </c>
      <c r="E42" s="34">
        <f t="shared" si="0"/>
        <v>98.9542984422061</v>
      </c>
    </row>
    <row r="43" spans="1:5" ht="15.75">
      <c r="A43" s="46" t="s">
        <v>24</v>
      </c>
      <c r="B43" s="8" t="s">
        <v>25</v>
      </c>
      <c r="C43" s="52">
        <v>686052.5</v>
      </c>
      <c r="D43" s="52">
        <v>678983.1</v>
      </c>
      <c r="E43" s="34">
        <f t="shared" si="0"/>
        <v>98.96955407931608</v>
      </c>
    </row>
    <row r="44" spans="1:5" ht="15.75">
      <c r="A44" s="46" t="s">
        <v>130</v>
      </c>
      <c r="B44" s="8" t="s">
        <v>117</v>
      </c>
      <c r="C44" s="52">
        <v>30052.7</v>
      </c>
      <c r="D44" s="52">
        <v>29831.9</v>
      </c>
      <c r="E44" s="34">
        <f t="shared" si="0"/>
        <v>99.26529063944338</v>
      </c>
    </row>
    <row r="45" spans="1:5" ht="15.75">
      <c r="A45" s="46" t="s">
        <v>26</v>
      </c>
      <c r="B45" s="8" t="s">
        <v>27</v>
      </c>
      <c r="C45" s="52">
        <v>12470.7</v>
      </c>
      <c r="D45" s="52">
        <v>12434.9</v>
      </c>
      <c r="E45" s="34">
        <f t="shared" si="0"/>
        <v>99.71292710112503</v>
      </c>
    </row>
    <row r="46" spans="1:5" ht="15.75">
      <c r="A46" s="46" t="s">
        <v>28</v>
      </c>
      <c r="B46" s="8" t="s">
        <v>29</v>
      </c>
      <c r="C46" s="52">
        <v>28276.2</v>
      </c>
      <c r="D46" s="52">
        <v>28158.6</v>
      </c>
      <c r="E46" s="34">
        <f t="shared" si="0"/>
        <v>99.58410253145755</v>
      </c>
    </row>
    <row r="47" spans="1:5" ht="15.75">
      <c r="A47" s="46" t="s">
        <v>58</v>
      </c>
      <c r="B47" s="33" t="s">
        <v>46</v>
      </c>
      <c r="C47" s="35">
        <f>SUM(C48:C49)</f>
        <v>44983.8</v>
      </c>
      <c r="D47" s="35">
        <f>SUM(D48:D49)</f>
        <v>44969.9</v>
      </c>
      <c r="E47" s="34">
        <f t="shared" si="0"/>
        <v>99.96909998710647</v>
      </c>
    </row>
    <row r="48" spans="1:5" ht="15.75">
      <c r="A48" s="46" t="s">
        <v>35</v>
      </c>
      <c r="B48" s="8" t="s">
        <v>36</v>
      </c>
      <c r="C48" s="52">
        <v>27305.5</v>
      </c>
      <c r="D48" s="52">
        <v>27305.5</v>
      </c>
      <c r="E48" s="34">
        <f t="shared" si="0"/>
        <v>100</v>
      </c>
    </row>
    <row r="49" spans="1:5" ht="15.75">
      <c r="A49" s="46" t="s">
        <v>37</v>
      </c>
      <c r="B49" s="8" t="s">
        <v>38</v>
      </c>
      <c r="C49" s="52">
        <v>17678.3</v>
      </c>
      <c r="D49" s="52">
        <v>17664.4</v>
      </c>
      <c r="E49" s="34">
        <f t="shared" si="0"/>
        <v>99.9213725301641</v>
      </c>
    </row>
    <row r="50" spans="1:5" ht="47.25">
      <c r="A50" s="45"/>
      <c r="B50" s="51" t="s">
        <v>131</v>
      </c>
      <c r="C50" s="36">
        <f>SUM(C51+C54+C57)</f>
        <v>95431.9</v>
      </c>
      <c r="D50" s="36">
        <f>SUM(D51+D54+D57)</f>
        <v>94213.9</v>
      </c>
      <c r="E50" s="36">
        <f t="shared" si="0"/>
        <v>98.7236972123577</v>
      </c>
    </row>
    <row r="51" spans="1:5" ht="15.75">
      <c r="A51" s="46" t="s">
        <v>56</v>
      </c>
      <c r="B51" s="33" t="s">
        <v>45</v>
      </c>
      <c r="C51" s="35">
        <f>SUM(C52:C53)</f>
        <v>27805.6</v>
      </c>
      <c r="D51" s="35">
        <f>SUM(D52:D53)</f>
        <v>27805.6</v>
      </c>
      <c r="E51" s="34">
        <f t="shared" si="0"/>
        <v>100</v>
      </c>
    </row>
    <row r="52" spans="1:5" ht="15.75">
      <c r="A52" s="46" t="s">
        <v>130</v>
      </c>
      <c r="B52" s="8" t="s">
        <v>117</v>
      </c>
      <c r="C52" s="52">
        <v>27168.6</v>
      </c>
      <c r="D52" s="52">
        <v>27168.6</v>
      </c>
      <c r="E52" s="34">
        <f t="shared" si="0"/>
        <v>100</v>
      </c>
    </row>
    <row r="53" spans="1:5" ht="15.75">
      <c r="A53" s="46" t="s">
        <v>26</v>
      </c>
      <c r="B53" s="8" t="s">
        <v>27</v>
      </c>
      <c r="C53" s="52">
        <v>637</v>
      </c>
      <c r="D53" s="52">
        <v>637</v>
      </c>
      <c r="E53" s="34">
        <f t="shared" si="0"/>
        <v>100</v>
      </c>
    </row>
    <row r="54" spans="1:5" ht="15.75">
      <c r="A54" s="46" t="s">
        <v>57</v>
      </c>
      <c r="B54" s="33" t="s">
        <v>100</v>
      </c>
      <c r="C54" s="35">
        <f>SUM(C55:C56)</f>
        <v>65526.3</v>
      </c>
      <c r="D54" s="35">
        <f>SUM(D55:D56)</f>
        <v>64308.3</v>
      </c>
      <c r="E54" s="34">
        <f t="shared" si="0"/>
        <v>98.14120437137454</v>
      </c>
    </row>
    <row r="55" spans="1:5" ht="15.75">
      <c r="A55" s="46" t="s">
        <v>30</v>
      </c>
      <c r="B55" s="8" t="s">
        <v>31</v>
      </c>
      <c r="C55" s="52">
        <v>50131.5</v>
      </c>
      <c r="D55" s="52">
        <v>49296.4</v>
      </c>
      <c r="E55" s="34">
        <f t="shared" si="0"/>
        <v>98.33418110369728</v>
      </c>
    </row>
    <row r="56" spans="1:5" ht="31.5">
      <c r="A56" s="46" t="s">
        <v>121</v>
      </c>
      <c r="B56" s="29" t="s">
        <v>120</v>
      </c>
      <c r="C56" s="52">
        <v>15394.8</v>
      </c>
      <c r="D56" s="52">
        <v>15011.9</v>
      </c>
      <c r="E56" s="34">
        <f t="shared" si="0"/>
        <v>97.512796528698</v>
      </c>
    </row>
    <row r="57" spans="1:5" ht="15.75">
      <c r="A57" s="46" t="s">
        <v>58</v>
      </c>
      <c r="B57" s="33" t="s">
        <v>46</v>
      </c>
      <c r="C57" s="35">
        <f>SUM(C58)</f>
        <v>2100</v>
      </c>
      <c r="D57" s="35">
        <f>SUM(D58)</f>
        <v>2100</v>
      </c>
      <c r="E57" s="34">
        <f t="shared" si="0"/>
        <v>100</v>
      </c>
    </row>
    <row r="58" spans="1:5" ht="15.75">
      <c r="A58" s="46" t="s">
        <v>35</v>
      </c>
      <c r="B58" s="8" t="s">
        <v>36</v>
      </c>
      <c r="C58" s="52">
        <v>2100</v>
      </c>
      <c r="D58" s="52">
        <v>2100</v>
      </c>
      <c r="E58" s="34">
        <f t="shared" si="0"/>
        <v>100</v>
      </c>
    </row>
    <row r="59" spans="1:5" ht="31.5">
      <c r="A59" s="45" t="s">
        <v>0</v>
      </c>
      <c r="B59" s="51" t="s">
        <v>132</v>
      </c>
      <c r="C59" s="36">
        <f>SUM(C62+C60)</f>
        <v>253482.4</v>
      </c>
      <c r="D59" s="36">
        <f>SUM(D62+D60)</f>
        <v>252486.80000000002</v>
      </c>
      <c r="E59" s="36">
        <f t="shared" si="0"/>
        <v>99.60723111348166</v>
      </c>
    </row>
    <row r="60" spans="1:5" ht="15.75">
      <c r="A60" s="46" t="s">
        <v>56</v>
      </c>
      <c r="B60" s="33" t="s">
        <v>45</v>
      </c>
      <c r="C60" s="35">
        <f>SUM(C61)</f>
        <v>2.7</v>
      </c>
      <c r="D60" s="35">
        <f>SUM(D61)</f>
        <v>2.7</v>
      </c>
      <c r="E60" s="34">
        <f t="shared" si="0"/>
        <v>100</v>
      </c>
    </row>
    <row r="61" spans="1:5" ht="31.5">
      <c r="A61" s="46" t="s">
        <v>115</v>
      </c>
      <c r="B61" s="8" t="s">
        <v>116</v>
      </c>
      <c r="C61" s="52">
        <v>2.7</v>
      </c>
      <c r="D61" s="52">
        <v>2.7</v>
      </c>
      <c r="E61" s="34">
        <f t="shared" si="0"/>
        <v>100</v>
      </c>
    </row>
    <row r="62" spans="1:5" ht="15.75">
      <c r="A62" s="46" t="s">
        <v>58</v>
      </c>
      <c r="B62" s="33" t="s">
        <v>46</v>
      </c>
      <c r="C62" s="35">
        <f>SUM(C63:C66)</f>
        <v>253479.69999999998</v>
      </c>
      <c r="D62" s="35">
        <f>SUM(D63:D66)</f>
        <v>252484.1</v>
      </c>
      <c r="E62" s="34">
        <f t="shared" si="0"/>
        <v>99.60722692980937</v>
      </c>
    </row>
    <row r="63" spans="1:5" ht="15.75">
      <c r="A63" s="46" t="s">
        <v>33</v>
      </c>
      <c r="B63" s="8" t="s">
        <v>34</v>
      </c>
      <c r="C63" s="52">
        <v>34156.1</v>
      </c>
      <c r="D63" s="52">
        <v>34156.1</v>
      </c>
      <c r="E63" s="34">
        <f t="shared" si="0"/>
        <v>100</v>
      </c>
    </row>
    <row r="64" spans="1:5" ht="15.75">
      <c r="A64" s="46" t="s">
        <v>35</v>
      </c>
      <c r="B64" s="8" t="s">
        <v>36</v>
      </c>
      <c r="C64" s="52">
        <v>95973.2</v>
      </c>
      <c r="D64" s="52">
        <v>95077.1</v>
      </c>
      <c r="E64" s="34">
        <f t="shared" si="0"/>
        <v>99.06630184259774</v>
      </c>
    </row>
    <row r="65" spans="1:5" ht="15.75">
      <c r="A65" s="46" t="s">
        <v>37</v>
      </c>
      <c r="B65" s="8" t="s">
        <v>38</v>
      </c>
      <c r="C65" s="52">
        <v>100178.1</v>
      </c>
      <c r="D65" s="52">
        <v>100079.3</v>
      </c>
      <c r="E65" s="34">
        <f t="shared" si="0"/>
        <v>99.9013756499674</v>
      </c>
    </row>
    <row r="66" spans="1:5" ht="15.75">
      <c r="A66" s="46" t="s">
        <v>39</v>
      </c>
      <c r="B66" s="8" t="s">
        <v>40</v>
      </c>
      <c r="C66" s="52">
        <v>23172.3</v>
      </c>
      <c r="D66" s="52">
        <v>23171.6</v>
      </c>
      <c r="E66" s="34">
        <f t="shared" si="0"/>
        <v>99.99697915183215</v>
      </c>
    </row>
    <row r="67" spans="1:5" ht="31.5">
      <c r="A67" s="45" t="s">
        <v>0</v>
      </c>
      <c r="B67" s="51" t="s">
        <v>133</v>
      </c>
      <c r="C67" s="36">
        <f>SUM(C68+C78+C90+C94+C74+C96+C88+C83+C99)</f>
        <v>515913.6</v>
      </c>
      <c r="D67" s="36">
        <f>SUM(D68+D78+D90+D94+D74+D96+D88+D83+D99)</f>
        <v>487156.4</v>
      </c>
      <c r="E67" s="36">
        <f t="shared" si="0"/>
        <v>94.4259658981659</v>
      </c>
    </row>
    <row r="68" spans="1:5" ht="15.75">
      <c r="A68" s="46" t="s">
        <v>52</v>
      </c>
      <c r="B68" s="33" t="s">
        <v>42</v>
      </c>
      <c r="C68" s="35">
        <f>SUM(C69:C73)</f>
        <v>53587.200000000004</v>
      </c>
      <c r="D68" s="35">
        <f>SUM(D69:D73)</f>
        <v>52661.4</v>
      </c>
      <c r="E68" s="34">
        <f t="shared" si="0"/>
        <v>98.27234862056609</v>
      </c>
    </row>
    <row r="69" spans="1:5" ht="47.25">
      <c r="A69" s="46" t="s">
        <v>3</v>
      </c>
      <c r="B69" s="8" t="s">
        <v>4</v>
      </c>
      <c r="C69" s="52">
        <v>2009.3</v>
      </c>
      <c r="D69" s="52">
        <v>2009.3</v>
      </c>
      <c r="E69" s="34">
        <f t="shared" si="0"/>
        <v>100</v>
      </c>
    </row>
    <row r="70" spans="1:5" ht="63">
      <c r="A70" s="46" t="s">
        <v>7</v>
      </c>
      <c r="B70" s="8" t="s">
        <v>8</v>
      </c>
      <c r="C70" s="52">
        <v>45071.4</v>
      </c>
      <c r="D70" s="52">
        <v>44332.6</v>
      </c>
      <c r="E70" s="34">
        <f t="shared" si="0"/>
        <v>98.36082304965011</v>
      </c>
    </row>
    <row r="71" spans="1:5" ht="15.75">
      <c r="A71" s="46" t="s">
        <v>119</v>
      </c>
      <c r="B71" s="26" t="s">
        <v>118</v>
      </c>
      <c r="C71" s="52">
        <v>78.8</v>
      </c>
      <c r="D71" s="52">
        <v>60.6</v>
      </c>
      <c r="E71" s="34">
        <f t="shared" si="0"/>
        <v>76.90355329949239</v>
      </c>
    </row>
    <row r="72" spans="1:5" ht="31.5">
      <c r="A72" s="46" t="s">
        <v>222</v>
      </c>
      <c r="B72" s="26" t="s">
        <v>232</v>
      </c>
      <c r="C72" s="52">
        <v>638.1</v>
      </c>
      <c r="D72" s="52">
        <v>638.1</v>
      </c>
      <c r="E72" s="34">
        <f t="shared" si="0"/>
        <v>100</v>
      </c>
    </row>
    <row r="73" spans="1:5" ht="15.75">
      <c r="A73" s="46" t="s">
        <v>95</v>
      </c>
      <c r="B73" s="8" t="s">
        <v>13</v>
      </c>
      <c r="C73" s="52">
        <v>5789.6</v>
      </c>
      <c r="D73" s="52">
        <v>5620.8</v>
      </c>
      <c r="E73" s="34">
        <f t="shared" si="0"/>
        <v>97.08442724886001</v>
      </c>
    </row>
    <row r="74" spans="1:5" ht="31.5">
      <c r="A74" s="46" t="s">
        <v>53</v>
      </c>
      <c r="B74" s="33" t="s">
        <v>47</v>
      </c>
      <c r="C74" s="35">
        <f>SUM(C75:C77)</f>
        <v>8865.800000000001</v>
      </c>
      <c r="D74" s="35">
        <f>SUM(D75:D77)</f>
        <v>8837.7</v>
      </c>
      <c r="E74" s="34">
        <f t="shared" si="0"/>
        <v>99.68305172686051</v>
      </c>
    </row>
    <row r="75" spans="1:5" ht="15.75">
      <c r="A75" s="46" t="s">
        <v>96</v>
      </c>
      <c r="B75" s="8" t="s">
        <v>97</v>
      </c>
      <c r="C75" s="52">
        <v>2484.1</v>
      </c>
      <c r="D75" s="52">
        <v>2484.1</v>
      </c>
      <c r="E75" s="34">
        <f t="shared" si="0"/>
        <v>100</v>
      </c>
    </row>
    <row r="76" spans="1:5" ht="47.25">
      <c r="A76" s="46" t="s">
        <v>93</v>
      </c>
      <c r="B76" s="8" t="s">
        <v>98</v>
      </c>
      <c r="C76" s="52">
        <v>4845</v>
      </c>
      <c r="D76" s="52">
        <v>4816.9</v>
      </c>
      <c r="E76" s="34">
        <f t="shared" si="0"/>
        <v>99.42002063983487</v>
      </c>
    </row>
    <row r="77" spans="1:5" ht="15.75">
      <c r="A77" s="46" t="s">
        <v>122</v>
      </c>
      <c r="B77" s="8" t="s">
        <v>126</v>
      </c>
      <c r="C77" s="52">
        <v>1536.7</v>
      </c>
      <c r="D77" s="52">
        <v>1536.7</v>
      </c>
      <c r="E77" s="34">
        <f t="shared" si="0"/>
        <v>100</v>
      </c>
    </row>
    <row r="78" spans="1:5" ht="15.75">
      <c r="A78" s="46" t="s">
        <v>54</v>
      </c>
      <c r="B78" s="33" t="s">
        <v>43</v>
      </c>
      <c r="C78" s="35">
        <f>SUM(C79:C82)</f>
        <v>17377.2</v>
      </c>
      <c r="D78" s="35">
        <f>SUM(D79:D82)</f>
        <v>17072.300000000003</v>
      </c>
      <c r="E78" s="34">
        <f t="shared" si="0"/>
        <v>98.24540202103907</v>
      </c>
    </row>
    <row r="79" spans="1:5" ht="15.75">
      <c r="A79" s="46" t="s">
        <v>106</v>
      </c>
      <c r="B79" s="8" t="s">
        <v>107</v>
      </c>
      <c r="C79" s="52">
        <v>448</v>
      </c>
      <c r="D79" s="52">
        <v>434</v>
      </c>
      <c r="E79" s="34">
        <f t="shared" si="0"/>
        <v>96.875</v>
      </c>
    </row>
    <row r="80" spans="1:5" ht="15.75">
      <c r="A80" s="48" t="s">
        <v>14</v>
      </c>
      <c r="B80" s="8" t="s">
        <v>15</v>
      </c>
      <c r="C80" s="52">
        <v>4623.2</v>
      </c>
      <c r="D80" s="52">
        <v>4623.1</v>
      </c>
      <c r="E80" s="34">
        <f t="shared" si="0"/>
        <v>99.99783699602008</v>
      </c>
    </row>
    <row r="81" spans="1:5" ht="15.75">
      <c r="A81" s="49" t="s">
        <v>138</v>
      </c>
      <c r="B81" s="8" t="s">
        <v>139</v>
      </c>
      <c r="C81" s="52">
        <v>12091</v>
      </c>
      <c r="D81" s="52">
        <v>11800.2</v>
      </c>
      <c r="E81" s="34">
        <f aca="true" t="shared" si="1" ref="E81:E109">SUM(D81/C81*100)</f>
        <v>97.59490530146391</v>
      </c>
    </row>
    <row r="82" spans="1:5" ht="31.5">
      <c r="A82" s="46" t="s">
        <v>16</v>
      </c>
      <c r="B82" s="8" t="s">
        <v>17</v>
      </c>
      <c r="C82" s="52">
        <v>215</v>
      </c>
      <c r="D82" s="52">
        <v>215</v>
      </c>
      <c r="E82" s="34">
        <f t="shared" si="1"/>
        <v>100</v>
      </c>
    </row>
    <row r="83" spans="1:5" ht="15.75">
      <c r="A83" s="46" t="s">
        <v>55</v>
      </c>
      <c r="B83" s="33" t="s">
        <v>44</v>
      </c>
      <c r="C83" s="35">
        <f>SUM(C84:C87)</f>
        <v>177750.3</v>
      </c>
      <c r="D83" s="35">
        <f>SUM(D84:D87)</f>
        <v>160952.4</v>
      </c>
      <c r="E83" s="34">
        <f t="shared" si="1"/>
        <v>90.54972059118887</v>
      </c>
    </row>
    <row r="84" spans="1:5" ht="15.75">
      <c r="A84" s="46" t="s">
        <v>112</v>
      </c>
      <c r="B84" s="26" t="s">
        <v>110</v>
      </c>
      <c r="C84" s="52">
        <v>199.9</v>
      </c>
      <c r="D84" s="52">
        <v>199.9</v>
      </c>
      <c r="E84" s="34">
        <f t="shared" si="1"/>
        <v>100</v>
      </c>
    </row>
    <row r="85" spans="1:5" ht="15.75">
      <c r="A85" s="46" t="s">
        <v>18</v>
      </c>
      <c r="B85" s="8" t="s">
        <v>127</v>
      </c>
      <c r="C85" s="52">
        <v>43884.2</v>
      </c>
      <c r="D85" s="52">
        <v>31601.8</v>
      </c>
      <c r="E85" s="34">
        <f t="shared" si="1"/>
        <v>72.01179467781115</v>
      </c>
    </row>
    <row r="86" spans="1:5" ht="15.75">
      <c r="A86" s="48" t="s">
        <v>20</v>
      </c>
      <c r="B86" s="8" t="s">
        <v>21</v>
      </c>
      <c r="C86" s="52">
        <v>38912.8</v>
      </c>
      <c r="D86" s="52">
        <v>38912.8</v>
      </c>
      <c r="E86" s="34">
        <f t="shared" si="1"/>
        <v>100</v>
      </c>
    </row>
    <row r="87" spans="1:5" ht="31.5">
      <c r="A87" s="46" t="s">
        <v>113</v>
      </c>
      <c r="B87" s="17" t="s">
        <v>111</v>
      </c>
      <c r="C87" s="52">
        <v>94753.4</v>
      </c>
      <c r="D87" s="52">
        <v>90237.9</v>
      </c>
      <c r="E87" s="34">
        <f t="shared" si="1"/>
        <v>95.2344717973181</v>
      </c>
    </row>
    <row r="88" spans="1:5" ht="15.75">
      <c r="A88" s="46" t="s">
        <v>228</v>
      </c>
      <c r="B88" s="65" t="s">
        <v>230</v>
      </c>
      <c r="C88" s="35">
        <f>SUM(C89)</f>
        <v>4959.9</v>
      </c>
      <c r="D88" s="35">
        <f>SUM(D89)</f>
        <v>3819.4</v>
      </c>
      <c r="E88" s="34">
        <f t="shared" si="1"/>
        <v>77.00558479001593</v>
      </c>
    </row>
    <row r="89" spans="1:5" ht="31.5">
      <c r="A89" s="46" t="s">
        <v>229</v>
      </c>
      <c r="B89" s="63" t="s">
        <v>231</v>
      </c>
      <c r="C89" s="52">
        <v>4959.9</v>
      </c>
      <c r="D89" s="52">
        <v>3819.4</v>
      </c>
      <c r="E89" s="34">
        <f t="shared" si="1"/>
        <v>77.00558479001593</v>
      </c>
    </row>
    <row r="90" spans="1:5" ht="15.75">
      <c r="A90" s="46" t="s">
        <v>56</v>
      </c>
      <c r="B90" s="33" t="s">
        <v>45</v>
      </c>
      <c r="C90" s="35">
        <f>SUM(C91:C93)</f>
        <v>96785.1</v>
      </c>
      <c r="D90" s="35">
        <f>SUM(D91:D93)</f>
        <v>88116.5</v>
      </c>
      <c r="E90" s="34">
        <f t="shared" si="1"/>
        <v>91.04345606916766</v>
      </c>
    </row>
    <row r="91" spans="1:5" ht="15.75">
      <c r="A91" s="46" t="s">
        <v>22</v>
      </c>
      <c r="B91" s="8" t="s">
        <v>23</v>
      </c>
      <c r="C91" s="52">
        <v>86693.1</v>
      </c>
      <c r="D91" s="52">
        <v>86693.1</v>
      </c>
      <c r="E91" s="34">
        <f t="shared" si="1"/>
        <v>100</v>
      </c>
    </row>
    <row r="92" spans="1:5" ht="31.5">
      <c r="A92" s="46" t="s">
        <v>115</v>
      </c>
      <c r="B92" s="8" t="s">
        <v>116</v>
      </c>
      <c r="C92" s="52">
        <v>75.4</v>
      </c>
      <c r="D92" s="52">
        <v>73.4</v>
      </c>
      <c r="E92" s="34">
        <f>SUM(D92/C92*100)</f>
        <v>97.34748010610079</v>
      </c>
    </row>
    <row r="93" spans="1:5" ht="15.75">
      <c r="A93" s="46" t="s">
        <v>28</v>
      </c>
      <c r="B93" s="8" t="s">
        <v>29</v>
      </c>
      <c r="C93" s="52">
        <v>10016.6</v>
      </c>
      <c r="D93" s="52">
        <v>1350</v>
      </c>
      <c r="E93" s="34">
        <f t="shared" si="1"/>
        <v>13.477627138949344</v>
      </c>
    </row>
    <row r="94" spans="1:5" ht="15.75">
      <c r="A94" s="46" t="s">
        <v>57</v>
      </c>
      <c r="B94" s="33" t="s">
        <v>100</v>
      </c>
      <c r="C94" s="35">
        <f>SUM(C95:C95)</f>
        <v>82</v>
      </c>
      <c r="D94" s="35">
        <f>SUM(D95:D95)</f>
        <v>82</v>
      </c>
      <c r="E94" s="34">
        <f t="shared" si="1"/>
        <v>100</v>
      </c>
    </row>
    <row r="95" spans="1:5" ht="31.5">
      <c r="A95" s="46" t="s">
        <v>121</v>
      </c>
      <c r="B95" s="29" t="s">
        <v>120</v>
      </c>
      <c r="C95" s="52">
        <v>82</v>
      </c>
      <c r="D95" s="52">
        <v>82</v>
      </c>
      <c r="E95" s="34">
        <f t="shared" si="1"/>
        <v>100</v>
      </c>
    </row>
    <row r="96" spans="1:5" ht="15.75">
      <c r="A96" s="46" t="s">
        <v>58</v>
      </c>
      <c r="B96" s="33" t="s">
        <v>46</v>
      </c>
      <c r="C96" s="35">
        <f>SUM(C97:C98)</f>
        <v>983</v>
      </c>
      <c r="D96" s="35">
        <f>SUM(D97:D98)</f>
        <v>983</v>
      </c>
      <c r="E96" s="34">
        <f t="shared" si="1"/>
        <v>100</v>
      </c>
    </row>
    <row r="97" spans="1:5" ht="15.75">
      <c r="A97" s="46" t="s">
        <v>35</v>
      </c>
      <c r="B97" s="8" t="s">
        <v>36</v>
      </c>
      <c r="C97" s="52">
        <v>276.1</v>
      </c>
      <c r="D97" s="52">
        <v>276.1</v>
      </c>
      <c r="E97" s="34">
        <f t="shared" si="1"/>
        <v>100</v>
      </c>
    </row>
    <row r="98" spans="1:5" ht="15.75">
      <c r="A98" s="46" t="s">
        <v>37</v>
      </c>
      <c r="B98" s="8" t="s">
        <v>38</v>
      </c>
      <c r="C98" s="52">
        <v>706.9</v>
      </c>
      <c r="D98" s="52">
        <v>706.9</v>
      </c>
      <c r="E98" s="34">
        <f t="shared" si="1"/>
        <v>100</v>
      </c>
    </row>
    <row r="99" spans="1:5" ht="15.75">
      <c r="A99" s="47" t="s">
        <v>59</v>
      </c>
      <c r="B99" s="53" t="s">
        <v>32</v>
      </c>
      <c r="C99" s="35">
        <f>SUM(C100:C101)</f>
        <v>155523.1</v>
      </c>
      <c r="D99" s="35">
        <f>SUM(D100:D101)</f>
        <v>154631.7</v>
      </c>
      <c r="E99" s="35">
        <f>SUM(D99/C99*100)</f>
        <v>99.42683755660735</v>
      </c>
    </row>
    <row r="100" spans="1:5" ht="15.75">
      <c r="A100" s="46" t="s">
        <v>41</v>
      </c>
      <c r="B100" s="8" t="s">
        <v>101</v>
      </c>
      <c r="C100" s="52">
        <v>23629.9</v>
      </c>
      <c r="D100" s="52">
        <v>22738.6</v>
      </c>
      <c r="E100" s="34">
        <f>SUM(D100/C100*100)</f>
        <v>96.22808391063863</v>
      </c>
    </row>
    <row r="101" spans="1:5" ht="31.5">
      <c r="A101" s="46" t="s">
        <v>223</v>
      </c>
      <c r="B101" s="8" t="s">
        <v>224</v>
      </c>
      <c r="C101" s="52">
        <v>131893.2</v>
      </c>
      <c r="D101" s="52">
        <v>131893.1</v>
      </c>
      <c r="E101" s="34">
        <f t="shared" si="1"/>
        <v>99.99992418107983</v>
      </c>
    </row>
    <row r="102" spans="1:5" ht="31.5">
      <c r="A102" s="46" t="s">
        <v>0</v>
      </c>
      <c r="B102" s="51" t="s">
        <v>134</v>
      </c>
      <c r="C102" s="36">
        <f>SUM(C103+C107+C105)</f>
        <v>43905.7</v>
      </c>
      <c r="D102" s="36">
        <f>SUM(D103+D107+D105)</f>
        <v>40249.3</v>
      </c>
      <c r="E102" s="36">
        <f t="shared" si="1"/>
        <v>91.67215190738334</v>
      </c>
    </row>
    <row r="103" spans="1:5" ht="15.75">
      <c r="A103" s="46" t="s">
        <v>52</v>
      </c>
      <c r="B103" s="33" t="s">
        <v>42</v>
      </c>
      <c r="C103" s="35">
        <f>SUM(C104:C104)</f>
        <v>15290.7</v>
      </c>
      <c r="D103" s="35">
        <f>SUM(D104:D104)</f>
        <v>11634.3</v>
      </c>
      <c r="E103" s="34">
        <f t="shared" si="1"/>
        <v>76.08742569012537</v>
      </c>
    </row>
    <row r="104" spans="1:5" ht="15.75">
      <c r="A104" s="46" t="s">
        <v>95</v>
      </c>
      <c r="B104" s="8" t="s">
        <v>13</v>
      </c>
      <c r="C104" s="52">
        <v>15290.7</v>
      </c>
      <c r="D104" s="52">
        <v>11634.3</v>
      </c>
      <c r="E104" s="34">
        <f t="shared" si="1"/>
        <v>76.08742569012537</v>
      </c>
    </row>
    <row r="105" spans="1:5" ht="15.75">
      <c r="A105" s="46" t="s">
        <v>55</v>
      </c>
      <c r="B105" s="33" t="s">
        <v>44</v>
      </c>
      <c r="C105" s="34">
        <f>SUM(C106)</f>
        <v>2840</v>
      </c>
      <c r="D105" s="34">
        <f>SUM(D106)</f>
        <v>2840</v>
      </c>
      <c r="E105" s="34">
        <f t="shared" si="1"/>
        <v>100</v>
      </c>
    </row>
    <row r="106" spans="1:5" ht="15.75">
      <c r="A106" s="46" t="s">
        <v>112</v>
      </c>
      <c r="B106" s="26" t="s">
        <v>110</v>
      </c>
      <c r="C106" s="52">
        <v>2840</v>
      </c>
      <c r="D106" s="52">
        <v>2840</v>
      </c>
      <c r="E106" s="34">
        <f t="shared" si="1"/>
        <v>100</v>
      </c>
    </row>
    <row r="107" spans="1:5" ht="15.75">
      <c r="A107" s="46" t="s">
        <v>58</v>
      </c>
      <c r="B107" s="33" t="s">
        <v>46</v>
      </c>
      <c r="C107" s="35">
        <f>SUM(C108)</f>
        <v>25775</v>
      </c>
      <c r="D107" s="35">
        <f>SUM(D108)</f>
        <v>25775</v>
      </c>
      <c r="E107" s="34">
        <f t="shared" si="1"/>
        <v>100</v>
      </c>
    </row>
    <row r="108" spans="1:5" ht="15.75">
      <c r="A108" s="46" t="s">
        <v>37</v>
      </c>
      <c r="B108" s="8" t="s">
        <v>38</v>
      </c>
      <c r="C108" s="52">
        <v>25775</v>
      </c>
      <c r="D108" s="52">
        <v>25775</v>
      </c>
      <c r="E108" s="34">
        <f t="shared" si="1"/>
        <v>100</v>
      </c>
    </row>
    <row r="109" spans="1:5" ht="15.75">
      <c r="A109" s="50"/>
      <c r="B109" s="51" t="s">
        <v>48</v>
      </c>
      <c r="C109" s="10">
        <f>SUM(C67+C10+C16+C40+C59+C102+C35+C50)</f>
        <v>2197406.7</v>
      </c>
      <c r="D109" s="10">
        <f>SUM(D67+D10+D16+D40+D59+D102+D35+D50)</f>
        <v>2119895</v>
      </c>
      <c r="E109" s="36">
        <f t="shared" si="1"/>
        <v>96.4725828859992</v>
      </c>
    </row>
    <row r="110" spans="4:5" ht="15.75">
      <c r="D110" s="2"/>
      <c r="E110" s="2"/>
    </row>
  </sheetData>
  <sheetProtection/>
  <mergeCells count="3">
    <mergeCell ref="D1:E1"/>
    <mergeCell ref="A6:E6"/>
    <mergeCell ref="A7:E7"/>
  </mergeCells>
  <printOptions/>
  <pageMargins left="0.7" right="0.19" top="0.75" bottom="0.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4">
      <selection activeCell="C2" sqref="C2:E4"/>
    </sheetView>
  </sheetViews>
  <sheetFormatPr defaultColWidth="9.140625" defaultRowHeight="12.75"/>
  <cols>
    <col min="1" max="1" width="26.00390625" style="0" customWidth="1"/>
    <col min="2" max="2" width="31.00390625" style="0" customWidth="1"/>
    <col min="3" max="3" width="14.28125" style="0" customWidth="1"/>
    <col min="4" max="4" width="15.140625" style="0" customWidth="1"/>
    <col min="5" max="5" width="9.28125" style="0" customWidth="1"/>
    <col min="6" max="6" width="35.8515625" style="0" customWidth="1"/>
  </cols>
  <sheetData>
    <row r="1" spans="1:5" ht="15.75">
      <c r="A1" s="2"/>
      <c r="B1" s="2"/>
      <c r="C1" s="2"/>
      <c r="D1" s="86" t="s">
        <v>109</v>
      </c>
      <c r="E1" s="86"/>
    </row>
    <row r="2" spans="1:5" ht="15.75">
      <c r="A2" s="2"/>
      <c r="B2" s="2"/>
      <c r="C2" s="88"/>
      <c r="D2" s="88"/>
      <c r="E2" s="31" t="s">
        <v>242</v>
      </c>
    </row>
    <row r="3" spans="1:5" ht="15.75">
      <c r="A3" s="2"/>
      <c r="B3" s="2"/>
      <c r="C3" s="88"/>
      <c r="D3" s="88"/>
      <c r="E3" s="31" t="s">
        <v>241</v>
      </c>
    </row>
    <row r="4" spans="1:5" ht="15.75">
      <c r="A4" s="2"/>
      <c r="B4" s="2"/>
      <c r="C4" s="88"/>
      <c r="D4" s="88"/>
      <c r="E4" s="31" t="s">
        <v>243</v>
      </c>
    </row>
    <row r="5" spans="1:5" ht="15.75">
      <c r="A5" s="2"/>
      <c r="B5" s="2"/>
      <c r="C5" s="2"/>
      <c r="D5" s="31"/>
      <c r="E5" s="31"/>
    </row>
    <row r="6" spans="1:5" ht="56.25" customHeight="1">
      <c r="A6" s="87" t="s">
        <v>225</v>
      </c>
      <c r="B6" s="87"/>
      <c r="C6" s="87"/>
      <c r="D6" s="87"/>
      <c r="E6" s="87"/>
    </row>
    <row r="7" spans="1:5" ht="15.75">
      <c r="A7" s="2"/>
      <c r="B7" s="2"/>
      <c r="C7" s="2"/>
      <c r="D7" s="2"/>
      <c r="E7" s="2"/>
    </row>
    <row r="8" spans="1:5" ht="15.75">
      <c r="A8" s="2"/>
      <c r="B8" s="2"/>
      <c r="C8" s="2"/>
      <c r="D8" s="2" t="s">
        <v>87</v>
      </c>
      <c r="E8" s="2"/>
    </row>
    <row r="9" spans="1:5" ht="56.25" customHeight="1">
      <c r="A9" s="21" t="s">
        <v>75</v>
      </c>
      <c r="B9" s="22" t="s">
        <v>62</v>
      </c>
      <c r="C9" s="23" t="s">
        <v>73</v>
      </c>
      <c r="D9" s="23" t="s">
        <v>74</v>
      </c>
      <c r="E9" s="24" t="s">
        <v>49</v>
      </c>
    </row>
    <row r="10" spans="1:5" ht="31.5">
      <c r="A10" s="11" t="s">
        <v>76</v>
      </c>
      <c r="B10" s="25" t="s">
        <v>63</v>
      </c>
      <c r="C10" s="5">
        <f>SUM(C11)</f>
        <v>98643.80000000028</v>
      </c>
      <c r="D10" s="5">
        <f>SUM(D11)</f>
        <v>-42225.10000000009</v>
      </c>
      <c r="E10" s="5">
        <f>SUM(D10/C10*100)</f>
        <v>-42.80562995342837</v>
      </c>
    </row>
    <row r="11" spans="1:5" ht="47.25">
      <c r="A11" s="11" t="s">
        <v>77</v>
      </c>
      <c r="B11" s="25" t="s">
        <v>64</v>
      </c>
      <c r="C11" s="5">
        <f>SUM(C12+C16)</f>
        <v>98643.80000000028</v>
      </c>
      <c r="D11" s="5">
        <f>SUM(D12+D16)</f>
        <v>-42225.10000000009</v>
      </c>
      <c r="E11" s="5">
        <f aca="true" t="shared" si="0" ref="E11:E19">SUM(D11/C11*100)</f>
        <v>-42.80562995342837</v>
      </c>
    </row>
    <row r="12" spans="1:5" ht="31.5">
      <c r="A12" s="11" t="s">
        <v>78</v>
      </c>
      <c r="B12" s="25" t="s">
        <v>65</v>
      </c>
      <c r="C12" s="5">
        <f aca="true" t="shared" si="1" ref="C12:D14">SUM(C13)</f>
        <v>-2098762.9</v>
      </c>
      <c r="D12" s="5">
        <f t="shared" si="1"/>
        <v>-2162120.1</v>
      </c>
      <c r="E12" s="5">
        <f t="shared" si="0"/>
        <v>103.01878787737292</v>
      </c>
    </row>
    <row r="13" spans="1:5" ht="31.5">
      <c r="A13" s="11" t="s">
        <v>79</v>
      </c>
      <c r="B13" s="25" t="s">
        <v>66</v>
      </c>
      <c r="C13" s="5">
        <f t="shared" si="1"/>
        <v>-2098762.9</v>
      </c>
      <c r="D13" s="5">
        <f t="shared" si="1"/>
        <v>-2162120.1</v>
      </c>
      <c r="E13" s="5">
        <f t="shared" si="0"/>
        <v>103.01878787737292</v>
      </c>
    </row>
    <row r="14" spans="1:5" ht="31.5">
      <c r="A14" s="11" t="s">
        <v>80</v>
      </c>
      <c r="B14" s="25" t="s">
        <v>67</v>
      </c>
      <c r="C14" s="5">
        <f>SUM(C15)</f>
        <v>-2098762.9</v>
      </c>
      <c r="D14" s="5">
        <f t="shared" si="1"/>
        <v>-2162120.1</v>
      </c>
      <c r="E14" s="5">
        <f t="shared" si="0"/>
        <v>103.01878787737292</v>
      </c>
    </row>
    <row r="15" spans="1:5" ht="47.25">
      <c r="A15" s="11" t="s">
        <v>81</v>
      </c>
      <c r="B15" s="25" t="s">
        <v>68</v>
      </c>
      <c r="C15" s="5">
        <v>-2098762.9</v>
      </c>
      <c r="D15" s="5">
        <v>-2162120.1</v>
      </c>
      <c r="E15" s="5">
        <f t="shared" si="0"/>
        <v>103.01878787737292</v>
      </c>
    </row>
    <row r="16" spans="1:5" ht="31.5">
      <c r="A16" s="11" t="s">
        <v>82</v>
      </c>
      <c r="B16" s="25" t="s">
        <v>69</v>
      </c>
      <c r="C16" s="5">
        <f aca="true" t="shared" si="2" ref="C16:D18">SUM(C17)</f>
        <v>2197406.7</v>
      </c>
      <c r="D16" s="5">
        <f t="shared" si="2"/>
        <v>2119895</v>
      </c>
      <c r="E16" s="5">
        <f t="shared" si="0"/>
        <v>96.4725828859992</v>
      </c>
    </row>
    <row r="17" spans="1:5" ht="31.5">
      <c r="A17" s="11" t="s">
        <v>83</v>
      </c>
      <c r="B17" s="25" t="s">
        <v>70</v>
      </c>
      <c r="C17" s="5">
        <f t="shared" si="2"/>
        <v>2197406.7</v>
      </c>
      <c r="D17" s="5">
        <f t="shared" si="2"/>
        <v>2119895</v>
      </c>
      <c r="E17" s="5">
        <f t="shared" si="0"/>
        <v>96.4725828859992</v>
      </c>
    </row>
    <row r="18" spans="1:5" ht="31.5">
      <c r="A18" s="11" t="s">
        <v>84</v>
      </c>
      <c r="B18" s="25" t="s">
        <v>71</v>
      </c>
      <c r="C18" s="5">
        <f t="shared" si="2"/>
        <v>2197406.7</v>
      </c>
      <c r="D18" s="5">
        <f t="shared" si="2"/>
        <v>2119895</v>
      </c>
      <c r="E18" s="5">
        <f t="shared" si="0"/>
        <v>96.4725828859992</v>
      </c>
    </row>
    <row r="19" spans="1:5" ht="47.25">
      <c r="A19" s="11" t="s">
        <v>85</v>
      </c>
      <c r="B19" s="25" t="s">
        <v>72</v>
      </c>
      <c r="C19" s="5">
        <v>2197406.7</v>
      </c>
      <c r="D19" s="5">
        <v>2119895</v>
      </c>
      <c r="E19" s="5">
        <f t="shared" si="0"/>
        <v>96.4725828859992</v>
      </c>
    </row>
    <row r="20" spans="1:5" ht="15.75">
      <c r="A20" s="20"/>
      <c r="B20" s="20"/>
      <c r="C20" s="2"/>
      <c r="D20" s="2"/>
      <c r="E20" s="2"/>
    </row>
    <row r="21" spans="1:5" ht="15.75">
      <c r="A21" s="20"/>
      <c r="B21" s="20"/>
      <c r="C21" s="2"/>
      <c r="D21" s="2"/>
      <c r="E21" s="2"/>
    </row>
  </sheetData>
  <sheetProtection/>
  <mergeCells count="2">
    <mergeCell ref="A6:E6"/>
    <mergeCell ref="D1:E1"/>
  </mergeCells>
  <printOptions/>
  <pageMargins left="0.48" right="0.19" top="0.58" bottom="0.54" header="0.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 Анатольевна</cp:lastModifiedBy>
  <cp:lastPrinted>2023-02-16T04:20:25Z</cp:lastPrinted>
  <dcterms:created xsi:type="dcterms:W3CDTF">2002-03-11T10:22:12Z</dcterms:created>
  <dcterms:modified xsi:type="dcterms:W3CDTF">2023-04-28T05:36:28Z</dcterms:modified>
  <cp:category/>
  <cp:version/>
  <cp:contentType/>
  <cp:contentStatus/>
</cp:coreProperties>
</file>