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74" i="1"/>
  <c r="D74" s="1"/>
  <c r="E71"/>
  <c r="E28"/>
  <c r="E20"/>
  <c r="E21"/>
  <c r="E22"/>
  <c r="E23"/>
  <c r="E24"/>
  <c r="E25"/>
  <c r="E27"/>
  <c r="D21"/>
  <c r="D22"/>
  <c r="D23"/>
  <c r="D24"/>
  <c r="D25"/>
  <c r="D26"/>
  <c r="D27"/>
  <c r="D20"/>
  <c r="E73"/>
  <c r="E77" s="1"/>
  <c r="E76"/>
  <c r="H73"/>
  <c r="H78"/>
  <c r="H6"/>
  <c r="E75"/>
  <c r="D75"/>
  <c r="D73"/>
  <c r="Q77"/>
  <c r="H66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39"/>
  <c r="H30"/>
  <c r="H37" s="1"/>
  <c r="E31"/>
  <c r="E32"/>
  <c r="E33"/>
  <c r="E34"/>
  <c r="E35"/>
  <c r="E36"/>
  <c r="E30"/>
  <c r="E7"/>
  <c r="E8"/>
  <c r="E9"/>
  <c r="E10"/>
  <c r="E11"/>
  <c r="E13"/>
  <c r="E14"/>
  <c r="E15"/>
  <c r="E16"/>
  <c r="E17"/>
  <c r="E18"/>
  <c r="E19"/>
  <c r="D31"/>
  <c r="D32"/>
  <c r="D33"/>
  <c r="D34"/>
  <c r="D35"/>
  <c r="D36"/>
  <c r="D30"/>
  <c r="D7"/>
  <c r="D8"/>
  <c r="D9"/>
  <c r="D10"/>
  <c r="D11"/>
  <c r="D12"/>
  <c r="D13"/>
  <c r="D14"/>
  <c r="D15"/>
  <c r="D16"/>
  <c r="D17"/>
  <c r="D18"/>
  <c r="D19"/>
  <c r="D6"/>
  <c r="E78" l="1"/>
  <c r="I66"/>
  <c r="E60"/>
  <c r="E37"/>
  <c r="I30" s="1"/>
  <c r="I37" s="1"/>
  <c r="T22" s="1"/>
  <c r="U22" s="1"/>
  <c r="I6"/>
  <c r="I78" l="1"/>
  <c r="I73"/>
</calcChain>
</file>

<file path=xl/sharedStrings.xml><?xml version="1.0" encoding="utf-8"?>
<sst xmlns="http://schemas.openxmlformats.org/spreadsheetml/2006/main" count="109" uniqueCount="82">
  <si>
    <t xml:space="preserve">Показатели </t>
  </si>
  <si>
    <t>Коэффициент достижения индикативного показателя                                                           (гр. 3/ гр. 2)</t>
  </si>
  <si>
    <t xml:space="preserve">Использование бюджетных средств, тыс. рублей </t>
  </si>
  <si>
    <t>Коэффициент использования бюджетных средств (гр. 7/ гр. 6)</t>
  </si>
  <si>
    <t>Эффективность использования бюджетных средств (гр. 5/ гр. 8)</t>
  </si>
  <si>
    <t xml:space="preserve">план </t>
  </si>
  <si>
    <t xml:space="preserve">факт </t>
  </si>
  <si>
    <t>отклонение (+, -)              (гр. 3 - гр. 2)</t>
  </si>
  <si>
    <t>Динамика количества мероприятий  (Бесплатные)</t>
  </si>
  <si>
    <t xml:space="preserve">Количество проведенных мероприятий </t>
  </si>
  <si>
    <t>Динамика количества участников</t>
  </si>
  <si>
    <t>Количество участников</t>
  </si>
  <si>
    <t>Час</t>
  </si>
  <si>
    <t>Человеко-день</t>
  </si>
  <si>
    <t>Динамика количества мероприятий (платные)</t>
  </si>
  <si>
    <t>Количество проведенных мероприятий</t>
  </si>
  <si>
    <t>Средняя наполняемость кинотеатра</t>
  </si>
  <si>
    <t>Число зрителей</t>
  </si>
  <si>
    <t>Доля участников декоративно-прикладных секций (кружков)</t>
  </si>
  <si>
    <t>Доля участников вокальных хоровых секций (кружков)</t>
  </si>
  <si>
    <t>Доля мероприятий для взрослых от общего количества проведенных мероприятий</t>
  </si>
  <si>
    <t>Доля мероприятий для детей и юношества от общего количества проведенных мероприятий</t>
  </si>
  <si>
    <t>Доля участников театральных секций (кружков)</t>
  </si>
  <si>
    <t xml:space="preserve"> Доля участников хореографических секций (кружков)</t>
  </si>
  <si>
    <t>Количество клубных формирований</t>
  </si>
  <si>
    <t>х</t>
  </si>
  <si>
    <t>Динамика посещений пользователей библиотеки (реальных и удаленных) по сравнению с предыдущим годом</t>
  </si>
  <si>
    <t>Количество посещений</t>
  </si>
  <si>
    <t>Обновляемость книжного фонда</t>
  </si>
  <si>
    <t>Количество документов</t>
  </si>
  <si>
    <t>Доля обработанных документов, внесенных в электронный каталог, от общего количества документов</t>
  </si>
  <si>
    <t xml:space="preserve">Всего  по подпрограмме
«Организация досуга и обеспечения
жителей района услугами учреждений культуры вАргаяшском муниципальном районе»
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</si>
  <si>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(фортепиано)»: 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</si>
  <si>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(фортепиано)» (в натуральных показателях): количество человеко-часов</t>
  </si>
  <si>
    <t>Показатель, характеризующий качество оказания муниципальной услуги «Реализация дополнительных предпрофессиональных программ в области искусства (декоративно-прикладное творчество)»: доля обучающихся осваивающих дополнительную образовательную программу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</si>
  <si>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(живопись)»: 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</si>
  <si>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(живопись)»(в натуральных показателях): количество обучающихся</t>
  </si>
  <si>
    <t>Показатель, характеризующий качество оказания муниципальной услуги «Реализация дополнительных предпрофессиональных программ в области искусства (струнные инструменты)»:доля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</si>
  <si>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(струнные инструменты)» (в натуральных показателях):количество человеко-часов</t>
  </si>
  <si>
    <t>Объем муниципальной услуги «Реализация дополнительных предпрофессиональных программ в области искусства (струнные инструменты)»(в натуральных показателях):количество обучающихся</t>
  </si>
  <si>
    <t>Объем муниципальной услуги «Реализация дополнительных общеразвивающих программ в области искусства»(в натуральных показателях):количество человеко-часов</t>
  </si>
  <si>
    <t>Объем муниципальной услуги «Реализация дополнительных общеразвивающих программ в области искусства» (в натуральных показателях):количество обучающихся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</si>
  <si>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(народные инструменты)»: доля обучающихся осваивающих дополнительную образовательную программу</t>
  </si>
  <si>
    <t xml:space="preserve"> Объем муниципальной услуги «Реализация дополнительных предпрофессиональных программ в области искусства (народные инструменты)»(в натуральных показателях):количество человеко-часов</t>
  </si>
  <si>
    <t>Объем муниципальной услуги «Реализация дополнительных предпрофессиональных программ в области искусства (фортепиано)» (в натуральных показателях):количество обучающихся</t>
  </si>
  <si>
    <t xml:space="preserve"> Объем муниципальной услуги «Реализация дополнительных предпрофессиональных программ в области искусства (декоративно-прикладное творчество)» (в натуральных показателях): количество человеко-часов</t>
  </si>
  <si>
    <t xml:space="preserve"> Объем муниципальной услуги «Реализация дополнительных предпрофессиональных программ в области искусства (декоративно-прикладное творчество)» (в натуральных показателях): количество обучающихся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</si>
  <si>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(хореографическое творчество)»: 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</si>
  <si>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(хореографическое творчество)» (в натуральных показателях):количество человеко-часов</t>
  </si>
  <si>
    <t xml:space="preserve"> Объем муниципальной услуги «Реализация дополнительных предпрофессиональных программ в области искусства (хореографическое творчество)» (в натуральных показателях):количество обучающихся</t>
  </si>
  <si>
    <t xml:space="preserve"> Объем муниципальной услуги «Реализация дополнительных предпрофессиональных программ в области искусства (живопись)» (в натуральных показателях):количество человеко-часов</t>
  </si>
  <si>
    <t xml:space="preserve"> Показатель, характеризующий качество оказания муниципальной услуги «Реализация дополнительных общеразвивающих программ в области искусства»:доля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</si>
  <si>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(народные инструменты)»(в натуральных показателях):количество обучающихся</t>
  </si>
  <si>
    <t xml:space="preserve">Доля детей, обучающихся в МБУДО «ДШИ» Аргаяшского района, привлекаемых к участию в творческих мероприятиях международного, всероссийского и регионального значения, от общего числа детей, обучающихся в МБУДО «ДШИ» Аргаяшского района </t>
  </si>
  <si>
    <t xml:space="preserve">  Исполнение финансирования Программы</t>
  </si>
  <si>
    <t xml:space="preserve">  Эффективность реализации муниципальных подпрограмм</t>
  </si>
  <si>
    <t>Количество посещений организаций культуры по отношению к уровню 2017 г. (в части посещений библиотек)</t>
  </si>
  <si>
    <t>Всего по подпрограмме                                      Развитие дополнительного образования детей в сфере культуры и искусства в Аргаяшском муниципальном районе</t>
  </si>
  <si>
    <t>Всего по подпрограмме                              Организация библиотечного обслуживания населения в Аргаяшском муниципальном районе</t>
  </si>
  <si>
    <t>Всего по подпрограмме                                                      "Одаренные дети» в сфере культуры и искусства в Аргаяшском муниципальном районе.</t>
  </si>
  <si>
    <t>Всего по подпрограмме                                      Укрепление материально-технической базы учреждений культуры Аргаяшского муниципального района</t>
  </si>
  <si>
    <t>Всего по подпрограмме                                Обеспечение функций управления культуры, туризма и молодежной политики Аргаяшского муниципального района</t>
  </si>
  <si>
    <t>Итого по программе "Развитие культуры Аргаяшского муниципального района</t>
  </si>
  <si>
    <t xml:space="preserve">Мероприятие 3.1.Реализация дополнительных общеразвивающих программ в области искусства.
Мероприятие 3.2.Реализация дополнительных предпрофессиональных программ в области искусства (народные инструменты).
Мероприятие 3.3. Реализация дополнительных предпрофессиональных программ в области искусства (фортепиано)
Мероприятие 3.4. Реализация дополнительных предпрофессиональных программ в области искусства (декоративно-прикладное творчество)
 Мероприятие 3.5. Реализация дополнительных предпрофессиональных программ в области искусства (хореографическое творчество)
Мероприятие 3.6. Реализация дополнительных предпрофессиональных программ в области искусства (живопись)                                                                                                                                                                                                                                                                               Мероприятие  3.7. Реализация дополнительных предпрофессиональных программ в области искусства (струнные инструменты)
</t>
  </si>
  <si>
    <r>
      <t>Д</t>
    </r>
    <r>
      <rPr>
        <sz val="14"/>
        <color theme="1"/>
        <rFont val="Times New Roman"/>
        <family val="1"/>
        <charset val="204"/>
      </rPr>
      <t xml:space="preserve">оля детей в возрасте от 7 до 15 лет включительно, обучающихся по предпрофессиональным образовательным программам в области искусств, от общего количества детей данного возраста в Аргаяшском муниципальном районе </t>
    </r>
  </si>
  <si>
    <t xml:space="preserve">Руководитель МКУ "Управление культуры, туризма и молодежной политики" Аргаяшского муниципального района                                                                                                                                             </t>
  </si>
  <si>
    <t>И.Р. Юсупова</t>
  </si>
  <si>
    <t xml:space="preserve">Мероприятие 1.1 Организация и проведение мероприятий (бесплатные).
Мероприятие 1.2. Организация и проведение мероприятий (платные).
Мероприятие1.3. Показ кинофильмов.
Мероприятие 1.4. Организация деятельности клубных формирований и формирований самодеятельного народного творчества.
</t>
  </si>
  <si>
    <t>Мероприятие 4.1. Создание и развитие эффективной и постоянно действующей системы выявления и поддержки одаренных детей и их наставников</t>
  </si>
  <si>
    <t>Мероприятие 5.1.  Укрепление материально-технической базы учреждений культуры в 2023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Мероприятие 5.2. Укрепление материально-технической базы и оснащение оборудованием детских школ искусств на 2023 г.</t>
  </si>
  <si>
    <t>Мероприятие 6.1. Финансовое обеспечение деятельности МКУ Управление культуры, туризма и молодежной политики                                                                                                                                                                                                                                                     Мероприятие 6.2.  Создание условий для реализации творческого потенциала нации (Творческие люди) на территории Аргаяшского муниципального района</t>
  </si>
  <si>
    <t xml:space="preserve">Мероприятия 2.1.  
Библиотечное, библиографическое и информационное обслуживание пользователей библиотеки.
Мероприятие 2.2.
Библиографическая обработка документов и создание каталогов.
Мероприятие2.3. 
Формирование, учет, изучение,  обеспечение физического сохранения и безопасности фондов библиотек, включая оцифровку фондов.
Мероприятие 2.4. 
Модернизация библиотек в части комплектования книжных фондов библиотек муниципальных образований и государственных общедоступных библиотек.
</t>
  </si>
  <si>
    <t xml:space="preserve">Достижение индикативных показателей за 2024 год </t>
  </si>
  <si>
    <t>Государственными и муниципальными учреждениями культурно-досугового типа в населенных пунктах с числом до 50 тысяч человек реализованы мероприятия по развитию и укреплению материально-технической базы</t>
  </si>
  <si>
    <t>Количество учреждений культуры, которыми реализованы мероприятия по ремонту, развитию инфраструктуры, укреплению материально-технической базы, разработке проектно-сметной документации</t>
  </si>
  <si>
    <t>Построены (реконструированы) и (или) капитально отремонтированы культурно-досуговые организации в сельской местности</t>
  </si>
  <si>
    <t>Лучшим работникам сельских учреждений культуры предоставлено денежное поощрение</t>
  </si>
  <si>
    <t>Лучшим сельским учреждениям культуры предоставлено 2денежное поощрение</t>
  </si>
  <si>
    <t>Среднегодовой размер платы (кинотеатр)</t>
  </si>
  <si>
    <t>Приобретены передвижные многофункциональныекультурные центры (автоклубы) для обслуживания сельского населения субъектов Российской Федерации</t>
  </si>
  <si>
    <t>Количество посетителей культурно массовых мероприятий</t>
  </si>
  <si>
    <t>Информация  о результатах оценки эффективности реализации муниципальной программы    "Развитие культуры Аргаяшского муниципального района" в 2024 году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</si>
</sst>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2"/>
  <sheetViews>
    <sheetView tabSelected="1" view="pageBreakPreview" zoomScale="80" zoomScaleNormal="80" zoomScaleSheetLayoutView="80" zoomScalePageLayoutView="69" workbookViewId="0">
      <selection sqref="A1:I1"/>
    </sheetView>
  </sheetViews>
  <sheetFormatPr defaultRowHeight="20.25" customHeight="1"/>
  <cols>
    <col min="1" max="1" width="68.140625" style="1" customWidth="1"/>
    <col min="2" max="2" width="20.85546875" style="1" customWidth="1"/>
    <col min="3" max="3" width="23.85546875" style="1" customWidth="1"/>
    <col min="4" max="4" width="20.85546875" style="1" customWidth="1"/>
    <col min="5" max="5" width="22.7109375" style="1" customWidth="1"/>
    <col min="6" max="7" width="18" style="1" customWidth="1"/>
    <col min="8" max="8" width="20.85546875" style="1" customWidth="1"/>
    <col min="9" max="9" width="24.5703125" style="1" customWidth="1"/>
    <col min="10" max="10" width="1.140625" style="1" hidden="1" customWidth="1"/>
    <col min="11" max="17" width="9.140625" style="1" hidden="1" customWidth="1"/>
    <col min="18" max="21" width="9.140625" style="2" hidden="1" customWidth="1"/>
    <col min="22" max="16384" width="9.140625" style="2"/>
  </cols>
  <sheetData>
    <row r="1" spans="1:9" ht="78" customHeight="1">
      <c r="A1" s="61" t="s">
        <v>81</v>
      </c>
      <c r="B1" s="62"/>
      <c r="C1" s="62"/>
      <c r="D1" s="62"/>
      <c r="E1" s="62"/>
      <c r="F1" s="62"/>
      <c r="G1" s="62"/>
      <c r="H1" s="62"/>
      <c r="I1" s="62"/>
    </row>
    <row r="2" spans="1:9" ht="20.25" customHeight="1">
      <c r="A2" s="79" t="s">
        <v>0</v>
      </c>
      <c r="B2" s="75" t="s">
        <v>72</v>
      </c>
      <c r="C2" s="75"/>
      <c r="D2" s="75"/>
      <c r="E2" s="75" t="s">
        <v>1</v>
      </c>
      <c r="F2" s="75" t="s">
        <v>2</v>
      </c>
      <c r="G2" s="75"/>
      <c r="H2" s="75" t="s">
        <v>3</v>
      </c>
      <c r="I2" s="75" t="s">
        <v>4</v>
      </c>
    </row>
    <row r="3" spans="1:9" ht="20.25" customHeight="1">
      <c r="A3" s="79"/>
      <c r="B3" s="5" t="s">
        <v>5</v>
      </c>
      <c r="C3" s="5" t="s">
        <v>6</v>
      </c>
      <c r="D3" s="5" t="s">
        <v>7</v>
      </c>
      <c r="E3" s="75"/>
      <c r="F3" s="5" t="s">
        <v>5</v>
      </c>
      <c r="G3" s="5" t="s">
        <v>6</v>
      </c>
      <c r="H3" s="75"/>
      <c r="I3" s="75"/>
    </row>
    <row r="4" spans="1:9" ht="20.25" customHeight="1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</row>
    <row r="5" spans="1:9" ht="95.25" customHeight="1">
      <c r="A5" s="71" t="s">
        <v>67</v>
      </c>
      <c r="B5" s="76"/>
      <c r="C5" s="76"/>
      <c r="D5" s="77"/>
      <c r="E5" s="77"/>
      <c r="F5" s="77"/>
      <c r="G5" s="77"/>
      <c r="H5" s="77"/>
      <c r="I5" s="78"/>
    </row>
    <row r="6" spans="1:9" ht="20.25" customHeight="1">
      <c r="A6" s="7" t="s">
        <v>8</v>
      </c>
      <c r="B6" s="8">
        <v>0</v>
      </c>
      <c r="C6" s="9">
        <v>0</v>
      </c>
      <c r="D6" s="46">
        <f>SUM(C6-B6)</f>
        <v>0</v>
      </c>
      <c r="E6" s="10">
        <v>1</v>
      </c>
      <c r="F6" s="63">
        <v>18175.2</v>
      </c>
      <c r="G6" s="63">
        <v>18175.2</v>
      </c>
      <c r="H6" s="55">
        <f>SUM(G6/F6)</f>
        <v>1</v>
      </c>
      <c r="I6" s="55">
        <f>SUM(E28/H6)</f>
        <v>1.0089945310726731</v>
      </c>
    </row>
    <row r="7" spans="1:9" ht="20.25" customHeight="1">
      <c r="A7" s="11" t="s">
        <v>9</v>
      </c>
      <c r="B7" s="8">
        <v>324</v>
      </c>
      <c r="C7" s="9">
        <v>379</v>
      </c>
      <c r="D7" s="46">
        <f t="shared" ref="D7:D27" si="0">SUM(C7-B7)</f>
        <v>55</v>
      </c>
      <c r="E7" s="12">
        <f t="shared" ref="E7:E27" si="1">SUM(C7/B7)</f>
        <v>1.1697530864197532</v>
      </c>
      <c r="F7" s="64"/>
      <c r="G7" s="64"/>
      <c r="H7" s="56"/>
      <c r="I7" s="56"/>
    </row>
    <row r="8" spans="1:9" ht="20.25" customHeight="1">
      <c r="A8" s="11" t="s">
        <v>10</v>
      </c>
      <c r="B8" s="8">
        <v>40</v>
      </c>
      <c r="C8" s="9">
        <v>61.2</v>
      </c>
      <c r="D8" s="46">
        <f t="shared" si="0"/>
        <v>21.200000000000003</v>
      </c>
      <c r="E8" s="12">
        <f t="shared" si="1"/>
        <v>1.53</v>
      </c>
      <c r="F8" s="64"/>
      <c r="G8" s="64"/>
      <c r="H8" s="56"/>
      <c r="I8" s="56"/>
    </row>
    <row r="9" spans="1:9" ht="20.25" customHeight="1">
      <c r="A9" s="11" t="s">
        <v>11</v>
      </c>
      <c r="B9" s="8">
        <v>59935</v>
      </c>
      <c r="C9" s="9">
        <v>80280</v>
      </c>
      <c r="D9" s="46">
        <f t="shared" si="0"/>
        <v>20345</v>
      </c>
      <c r="E9" s="12">
        <f t="shared" si="1"/>
        <v>1.3394510719946608</v>
      </c>
      <c r="F9" s="64"/>
      <c r="G9" s="64"/>
      <c r="H9" s="56"/>
      <c r="I9" s="56"/>
    </row>
    <row r="10" spans="1:9" ht="20.25" customHeight="1">
      <c r="A10" s="11" t="s">
        <v>12</v>
      </c>
      <c r="B10" s="8">
        <v>39546</v>
      </c>
      <c r="C10" s="9">
        <v>39546</v>
      </c>
      <c r="D10" s="46">
        <f t="shared" si="0"/>
        <v>0</v>
      </c>
      <c r="E10" s="12">
        <f t="shared" si="1"/>
        <v>1</v>
      </c>
      <c r="F10" s="64"/>
      <c r="G10" s="64"/>
      <c r="H10" s="56"/>
      <c r="I10" s="56"/>
    </row>
    <row r="11" spans="1:9" ht="20.25" customHeight="1">
      <c r="A11" s="11" t="s">
        <v>13</v>
      </c>
      <c r="B11" s="8">
        <v>5272.8</v>
      </c>
      <c r="C11" s="9">
        <v>5272.8</v>
      </c>
      <c r="D11" s="46">
        <f t="shared" si="0"/>
        <v>0</v>
      </c>
      <c r="E11" s="12">
        <f t="shared" si="1"/>
        <v>1</v>
      </c>
      <c r="F11" s="64"/>
      <c r="G11" s="64"/>
      <c r="H11" s="56"/>
      <c r="I11" s="56"/>
    </row>
    <row r="12" spans="1:9" ht="20.25" customHeight="1">
      <c r="A12" s="11" t="s">
        <v>14</v>
      </c>
      <c r="B12" s="8">
        <v>0</v>
      </c>
      <c r="C12" s="9">
        <v>0</v>
      </c>
      <c r="D12" s="46">
        <f t="shared" si="0"/>
        <v>0</v>
      </c>
      <c r="E12" s="10">
        <v>1</v>
      </c>
      <c r="F12" s="64"/>
      <c r="G12" s="64"/>
      <c r="H12" s="56"/>
      <c r="I12" s="56"/>
    </row>
    <row r="13" spans="1:9" ht="20.25" customHeight="1">
      <c r="A13" s="11" t="s">
        <v>15</v>
      </c>
      <c r="B13" s="8">
        <v>76</v>
      </c>
      <c r="C13" s="9">
        <v>80</v>
      </c>
      <c r="D13" s="46">
        <f t="shared" si="0"/>
        <v>4</v>
      </c>
      <c r="E13" s="12">
        <f t="shared" si="1"/>
        <v>1.0526315789473684</v>
      </c>
      <c r="F13" s="64"/>
      <c r="G13" s="64"/>
      <c r="H13" s="56"/>
      <c r="I13" s="56"/>
    </row>
    <row r="14" spans="1:9" ht="20.25" customHeight="1">
      <c r="A14" s="11" t="s">
        <v>10</v>
      </c>
      <c r="B14" s="8">
        <v>20</v>
      </c>
      <c r="C14" s="9">
        <v>20</v>
      </c>
      <c r="D14" s="46">
        <f t="shared" si="0"/>
        <v>0</v>
      </c>
      <c r="E14" s="12">
        <f t="shared" si="1"/>
        <v>1</v>
      </c>
      <c r="F14" s="64"/>
      <c r="G14" s="64"/>
      <c r="H14" s="56"/>
      <c r="I14" s="56"/>
    </row>
    <row r="15" spans="1:9" ht="20.25" customHeight="1">
      <c r="A15" s="11" t="s">
        <v>11</v>
      </c>
      <c r="B15" s="8">
        <v>11660</v>
      </c>
      <c r="C15" s="9">
        <v>11667</v>
      </c>
      <c r="D15" s="46">
        <f t="shared" si="0"/>
        <v>7</v>
      </c>
      <c r="E15" s="12">
        <f t="shared" si="1"/>
        <v>1.0006003430531731</v>
      </c>
      <c r="F15" s="64"/>
      <c r="G15" s="64"/>
      <c r="H15" s="56"/>
      <c r="I15" s="56"/>
    </row>
    <row r="16" spans="1:9" ht="20.25" customHeight="1">
      <c r="A16" s="11" t="s">
        <v>12</v>
      </c>
      <c r="B16" s="8">
        <v>9276</v>
      </c>
      <c r="C16" s="9">
        <v>9276</v>
      </c>
      <c r="D16" s="46">
        <f t="shared" si="0"/>
        <v>0</v>
      </c>
      <c r="E16" s="12">
        <f t="shared" si="1"/>
        <v>1</v>
      </c>
      <c r="F16" s="64"/>
      <c r="G16" s="64"/>
      <c r="H16" s="56"/>
      <c r="I16" s="56"/>
    </row>
    <row r="17" spans="1:21" ht="20.25" customHeight="1">
      <c r="A17" s="11" t="s">
        <v>13</v>
      </c>
      <c r="B17" s="8">
        <v>1236.8499999999999</v>
      </c>
      <c r="C17" s="9">
        <v>1236.8499999999999</v>
      </c>
      <c r="D17" s="46">
        <f t="shared" si="0"/>
        <v>0</v>
      </c>
      <c r="E17" s="12">
        <f t="shared" si="1"/>
        <v>1</v>
      </c>
      <c r="F17" s="64"/>
      <c r="G17" s="64"/>
      <c r="H17" s="56"/>
      <c r="I17" s="56"/>
    </row>
    <row r="18" spans="1:21" ht="20.25" customHeight="1">
      <c r="A18" s="13" t="s">
        <v>16</v>
      </c>
      <c r="B18" s="8">
        <v>30</v>
      </c>
      <c r="C18" s="9">
        <v>9.1999999999999993</v>
      </c>
      <c r="D18" s="46">
        <f t="shared" si="0"/>
        <v>-20.8</v>
      </c>
      <c r="E18" s="12">
        <f t="shared" si="1"/>
        <v>0.30666666666666664</v>
      </c>
      <c r="F18" s="64"/>
      <c r="G18" s="64"/>
      <c r="H18" s="56"/>
      <c r="I18" s="56"/>
    </row>
    <row r="19" spans="1:21" ht="20.25" customHeight="1">
      <c r="A19" s="13" t="s">
        <v>17</v>
      </c>
      <c r="B19" s="8">
        <v>7272</v>
      </c>
      <c r="C19" s="9">
        <v>5274</v>
      </c>
      <c r="D19" s="46">
        <f t="shared" si="0"/>
        <v>-1998</v>
      </c>
      <c r="E19" s="12">
        <f t="shared" si="1"/>
        <v>0.72524752475247523</v>
      </c>
      <c r="F19" s="64"/>
      <c r="G19" s="64"/>
      <c r="H19" s="56"/>
      <c r="I19" s="56"/>
    </row>
    <row r="20" spans="1:21" ht="20.25" customHeight="1">
      <c r="A20" s="13" t="s">
        <v>78</v>
      </c>
      <c r="B20" s="8">
        <v>170</v>
      </c>
      <c r="C20" s="9">
        <v>182.5</v>
      </c>
      <c r="D20" s="46">
        <f>SUM(C20-B20)</f>
        <v>12.5</v>
      </c>
      <c r="E20" s="34">
        <f t="shared" si="1"/>
        <v>1.0735294117647058</v>
      </c>
      <c r="F20" s="64"/>
      <c r="G20" s="64"/>
      <c r="H20" s="56"/>
      <c r="I20" s="56"/>
    </row>
    <row r="21" spans="1:21" ht="20.25" customHeight="1">
      <c r="A21" s="13" t="s">
        <v>18</v>
      </c>
      <c r="B21" s="8">
        <v>4</v>
      </c>
      <c r="C21" s="9">
        <v>4</v>
      </c>
      <c r="D21" s="46">
        <f>SUM(C21-B21)</f>
        <v>0</v>
      </c>
      <c r="E21" s="34">
        <f t="shared" si="1"/>
        <v>1</v>
      </c>
      <c r="F21" s="64"/>
      <c r="G21" s="64"/>
      <c r="H21" s="56"/>
      <c r="I21" s="56"/>
    </row>
    <row r="22" spans="1:21" ht="20.25" customHeight="1">
      <c r="A22" s="13" t="s">
        <v>19</v>
      </c>
      <c r="B22" s="8">
        <v>31</v>
      </c>
      <c r="C22" s="9">
        <v>31</v>
      </c>
      <c r="D22" s="46">
        <f t="shared" si="0"/>
        <v>0</v>
      </c>
      <c r="E22" s="34">
        <f t="shared" si="1"/>
        <v>1</v>
      </c>
      <c r="F22" s="64"/>
      <c r="G22" s="64"/>
      <c r="H22" s="56"/>
      <c r="I22" s="56"/>
      <c r="T22" s="3">
        <f>SUM(I28+I37+I60+I64+I71)</f>
        <v>5.0160521573826049</v>
      </c>
      <c r="U22" s="3">
        <f>SUM(T22/5)</f>
        <v>1.0032104314765209</v>
      </c>
    </row>
    <row r="23" spans="1:21" ht="20.25" customHeight="1">
      <c r="A23" s="13" t="s">
        <v>20</v>
      </c>
      <c r="B23" s="8">
        <v>20</v>
      </c>
      <c r="C23" s="9">
        <v>20</v>
      </c>
      <c r="D23" s="46">
        <f t="shared" si="0"/>
        <v>0</v>
      </c>
      <c r="E23" s="34">
        <f t="shared" si="1"/>
        <v>1</v>
      </c>
      <c r="F23" s="64"/>
      <c r="G23" s="64"/>
      <c r="H23" s="56"/>
      <c r="I23" s="56"/>
    </row>
    <row r="24" spans="1:21" ht="20.25" customHeight="1">
      <c r="A24" s="13" t="s">
        <v>21</v>
      </c>
      <c r="B24" s="8">
        <v>57</v>
      </c>
      <c r="C24" s="9">
        <v>57</v>
      </c>
      <c r="D24" s="46">
        <f t="shared" si="0"/>
        <v>0</v>
      </c>
      <c r="E24" s="34">
        <f t="shared" si="1"/>
        <v>1</v>
      </c>
      <c r="F24" s="64"/>
      <c r="G24" s="64"/>
      <c r="H24" s="56"/>
      <c r="I24" s="56"/>
    </row>
    <row r="25" spans="1:21" ht="20.25" customHeight="1">
      <c r="A25" s="13" t="s">
        <v>22</v>
      </c>
      <c r="B25" s="8">
        <v>10</v>
      </c>
      <c r="C25" s="9">
        <v>10</v>
      </c>
      <c r="D25" s="46">
        <f t="shared" si="0"/>
        <v>0</v>
      </c>
      <c r="E25" s="34">
        <f t="shared" si="1"/>
        <v>1</v>
      </c>
      <c r="F25" s="64"/>
      <c r="G25" s="64"/>
      <c r="H25" s="56"/>
      <c r="I25" s="56"/>
    </row>
    <row r="26" spans="1:21" ht="20.25" customHeight="1">
      <c r="A26" s="13" t="s">
        <v>23</v>
      </c>
      <c r="B26" s="8">
        <v>9</v>
      </c>
      <c r="C26" s="9">
        <v>9</v>
      </c>
      <c r="D26" s="46">
        <f t="shared" si="0"/>
        <v>0</v>
      </c>
      <c r="E26" s="35">
        <v>1</v>
      </c>
      <c r="F26" s="64"/>
      <c r="G26" s="64"/>
      <c r="H26" s="56"/>
      <c r="I26" s="56"/>
    </row>
    <row r="27" spans="1:21" ht="20.25" customHeight="1">
      <c r="A27" s="14" t="s">
        <v>24</v>
      </c>
      <c r="B27" s="8">
        <v>27</v>
      </c>
      <c r="C27" s="9">
        <v>27</v>
      </c>
      <c r="D27" s="46">
        <f t="shared" si="0"/>
        <v>0</v>
      </c>
      <c r="E27" s="34">
        <f t="shared" si="1"/>
        <v>1</v>
      </c>
      <c r="F27" s="65"/>
      <c r="G27" s="65"/>
      <c r="H27" s="57"/>
      <c r="I27" s="57"/>
    </row>
    <row r="28" spans="1:21" ht="91.5" customHeight="1">
      <c r="A28" s="15" t="s">
        <v>31</v>
      </c>
      <c r="B28" s="37" t="s">
        <v>25</v>
      </c>
      <c r="C28" s="37" t="s">
        <v>25</v>
      </c>
      <c r="D28" s="10" t="s">
        <v>25</v>
      </c>
      <c r="E28" s="12">
        <f>SUM(E6:E27)/22</f>
        <v>1.0089945310726731</v>
      </c>
      <c r="F28" s="10">
        <v>18175.2</v>
      </c>
      <c r="G28" s="10">
        <v>18175.2</v>
      </c>
      <c r="H28" s="10">
        <v>1</v>
      </c>
      <c r="I28" s="32">
        <v>1.01</v>
      </c>
    </row>
    <row r="29" spans="1:21" ht="186.75" customHeight="1">
      <c r="A29" s="71" t="s">
        <v>71</v>
      </c>
      <c r="B29" s="72"/>
      <c r="C29" s="72"/>
      <c r="D29" s="73"/>
      <c r="E29" s="73"/>
      <c r="F29" s="73"/>
      <c r="G29" s="73"/>
      <c r="H29" s="73"/>
      <c r="I29" s="74"/>
    </row>
    <row r="30" spans="1:21" ht="43.5" customHeight="1">
      <c r="A30" s="13" t="s">
        <v>26</v>
      </c>
      <c r="B30" s="45">
        <v>0.9</v>
      </c>
      <c r="C30" s="48">
        <v>0.9</v>
      </c>
      <c r="D30" s="44">
        <f>SUM(C30-B30)</f>
        <v>0</v>
      </c>
      <c r="E30" s="12">
        <f>SUM(C30/B30)</f>
        <v>1</v>
      </c>
      <c r="F30" s="66">
        <v>35492.6</v>
      </c>
      <c r="G30" s="63">
        <v>34834.9</v>
      </c>
      <c r="H30" s="55">
        <f>SUM(G30/F30)</f>
        <v>0.98146937671514634</v>
      </c>
      <c r="I30" s="55">
        <f>SUM(E37/H30)</f>
        <v>1.0060521573826049</v>
      </c>
    </row>
    <row r="31" spans="1:21" ht="20.25" customHeight="1">
      <c r="A31" s="13" t="s">
        <v>27</v>
      </c>
      <c r="B31" s="9">
        <v>173943</v>
      </c>
      <c r="C31" s="48">
        <v>173943</v>
      </c>
      <c r="D31" s="44">
        <f t="shared" ref="D31:D36" si="2">SUM(C31-B31)</f>
        <v>0</v>
      </c>
      <c r="E31" s="12">
        <f t="shared" ref="E31:E36" si="3">SUM(C31/B31)</f>
        <v>1</v>
      </c>
      <c r="F31" s="67"/>
      <c r="G31" s="64"/>
      <c r="H31" s="56"/>
      <c r="I31" s="56"/>
    </row>
    <row r="32" spans="1:21" ht="20.25" customHeight="1">
      <c r="A32" s="13" t="s">
        <v>28</v>
      </c>
      <c r="B32" s="45">
        <v>0.7</v>
      </c>
      <c r="C32" s="48">
        <v>1</v>
      </c>
      <c r="D32" s="44">
        <f t="shared" si="2"/>
        <v>0.30000000000000004</v>
      </c>
      <c r="E32" s="12">
        <f t="shared" si="3"/>
        <v>1.4285714285714286</v>
      </c>
      <c r="F32" s="67"/>
      <c r="G32" s="64"/>
      <c r="H32" s="56"/>
      <c r="I32" s="56"/>
    </row>
    <row r="33" spans="1:9" ht="20.25" customHeight="1">
      <c r="A33" s="13" t="s">
        <v>29</v>
      </c>
      <c r="B33" s="9">
        <v>2000</v>
      </c>
      <c r="C33" s="48">
        <v>2693</v>
      </c>
      <c r="D33" s="44">
        <f t="shared" si="2"/>
        <v>693</v>
      </c>
      <c r="E33" s="12">
        <f t="shared" si="3"/>
        <v>1.3465</v>
      </c>
      <c r="F33" s="67"/>
      <c r="G33" s="64"/>
      <c r="H33" s="56"/>
      <c r="I33" s="56"/>
    </row>
    <row r="34" spans="1:9" ht="42" customHeight="1">
      <c r="A34" s="13" t="s">
        <v>30</v>
      </c>
      <c r="B34" s="45">
        <v>76</v>
      </c>
      <c r="C34" s="48">
        <v>1</v>
      </c>
      <c r="D34" s="44">
        <f t="shared" si="2"/>
        <v>-75</v>
      </c>
      <c r="E34" s="12">
        <f t="shared" si="3"/>
        <v>1.3157894736842105E-2</v>
      </c>
      <c r="F34" s="67"/>
      <c r="G34" s="64"/>
      <c r="H34" s="56"/>
      <c r="I34" s="56"/>
    </row>
    <row r="35" spans="1:9" ht="20.25" customHeight="1">
      <c r="A35" s="7" t="s">
        <v>29</v>
      </c>
      <c r="B35" s="45">
        <v>258738</v>
      </c>
      <c r="C35" s="48">
        <v>258738</v>
      </c>
      <c r="D35" s="44">
        <f t="shared" si="2"/>
        <v>0</v>
      </c>
      <c r="E35" s="12">
        <f t="shared" si="3"/>
        <v>1</v>
      </c>
      <c r="F35" s="67"/>
      <c r="G35" s="64"/>
      <c r="H35" s="56"/>
      <c r="I35" s="56"/>
    </row>
    <row r="36" spans="1:9" ht="58.5" customHeight="1">
      <c r="A36" s="19" t="s">
        <v>56</v>
      </c>
      <c r="B36" s="9">
        <v>110</v>
      </c>
      <c r="C36" s="51">
        <v>123.6</v>
      </c>
      <c r="D36" s="18">
        <f t="shared" si="2"/>
        <v>13.599999999999994</v>
      </c>
      <c r="E36" s="12">
        <f t="shared" si="3"/>
        <v>1.1236363636363635</v>
      </c>
      <c r="F36" s="68"/>
      <c r="G36" s="65"/>
      <c r="H36" s="57"/>
      <c r="I36" s="57"/>
    </row>
    <row r="37" spans="1:9" ht="63" customHeight="1">
      <c r="A37" s="20" t="s">
        <v>58</v>
      </c>
      <c r="B37" s="37" t="s">
        <v>25</v>
      </c>
      <c r="C37" s="10" t="s">
        <v>25</v>
      </c>
      <c r="D37" s="10" t="s">
        <v>25</v>
      </c>
      <c r="E37" s="12">
        <f>SUM(E30:E36)/7</f>
        <v>0.9874093838492336</v>
      </c>
      <c r="F37" s="10">
        <v>35492.6</v>
      </c>
      <c r="G37" s="10">
        <v>34834.9</v>
      </c>
      <c r="H37" s="12">
        <f>SUM(H30)</f>
        <v>0.98146937671514634</v>
      </c>
      <c r="I37" s="33">
        <f>SUM(I30)</f>
        <v>1.0060521573826049</v>
      </c>
    </row>
    <row r="38" spans="1:9" ht="165.75" customHeight="1">
      <c r="A38" s="58" t="s">
        <v>63</v>
      </c>
      <c r="B38" s="59"/>
      <c r="C38" s="59"/>
      <c r="D38" s="59"/>
      <c r="E38" s="59"/>
      <c r="F38" s="59"/>
      <c r="G38" s="59"/>
      <c r="H38" s="59"/>
      <c r="I38" s="60"/>
    </row>
    <row r="39" spans="1:9" ht="101.25" customHeight="1">
      <c r="A39" s="13" t="s">
        <v>51</v>
      </c>
      <c r="B39" s="9">
        <v>14.9</v>
      </c>
      <c r="C39" s="47">
        <v>13</v>
      </c>
      <c r="D39" s="46">
        <f>SUM(C39-B39)</f>
        <v>-1.9000000000000004</v>
      </c>
      <c r="E39" s="12">
        <f>SUM(C39/B39)</f>
        <v>0.87248322147651003</v>
      </c>
      <c r="F39" s="54">
        <v>35773.4</v>
      </c>
      <c r="G39" s="54">
        <v>35772.5</v>
      </c>
      <c r="H39" s="55">
        <v>0.99</v>
      </c>
      <c r="I39" s="55">
        <v>0.99</v>
      </c>
    </row>
    <row r="40" spans="1:9" ht="60.75" customHeight="1">
      <c r="A40" s="13" t="s">
        <v>40</v>
      </c>
      <c r="B40" s="9">
        <v>19344</v>
      </c>
      <c r="C40" s="47">
        <v>19344</v>
      </c>
      <c r="D40" s="46">
        <f t="shared" ref="D40:D59" si="4">SUM(C40-B40)</f>
        <v>0</v>
      </c>
      <c r="E40" s="12">
        <f t="shared" ref="E40:E59" si="5">SUM(C40/B40)</f>
        <v>1</v>
      </c>
      <c r="F40" s="54"/>
      <c r="G40" s="54"/>
      <c r="H40" s="56"/>
      <c r="I40" s="56"/>
    </row>
    <row r="41" spans="1:9" ht="69.75" customHeight="1">
      <c r="A41" s="13" t="s">
        <v>41</v>
      </c>
      <c r="B41" s="9">
        <v>60</v>
      </c>
      <c r="C41" s="47">
        <v>60</v>
      </c>
      <c r="D41" s="46">
        <f t="shared" si="4"/>
        <v>0</v>
      </c>
      <c r="E41" s="12">
        <f t="shared" si="5"/>
        <v>1</v>
      </c>
      <c r="F41" s="54"/>
      <c r="G41" s="54"/>
      <c r="H41" s="56"/>
      <c r="I41" s="56"/>
    </row>
    <row r="42" spans="1:9" ht="78" customHeight="1">
      <c r="A42" s="13" t="s">
        <v>42</v>
      </c>
      <c r="B42" s="9">
        <v>7.9</v>
      </c>
      <c r="C42" s="47">
        <v>7.8</v>
      </c>
      <c r="D42" s="46">
        <f t="shared" si="4"/>
        <v>-0.10000000000000053</v>
      </c>
      <c r="E42" s="12">
        <f t="shared" si="5"/>
        <v>0.98734177215189867</v>
      </c>
      <c r="F42" s="54"/>
      <c r="G42" s="54"/>
      <c r="H42" s="56"/>
      <c r="I42" s="56"/>
    </row>
    <row r="43" spans="1:9" ht="75" customHeight="1">
      <c r="A43" s="13" t="s">
        <v>43</v>
      </c>
      <c r="B43" s="9">
        <v>13104</v>
      </c>
      <c r="C43" s="47">
        <v>13104</v>
      </c>
      <c r="D43" s="46">
        <f t="shared" si="4"/>
        <v>0</v>
      </c>
      <c r="E43" s="12">
        <f t="shared" si="5"/>
        <v>1</v>
      </c>
      <c r="F43" s="54"/>
      <c r="G43" s="54"/>
      <c r="H43" s="56"/>
      <c r="I43" s="56"/>
    </row>
    <row r="44" spans="1:9" ht="74.25" customHeight="1">
      <c r="A44" s="13" t="s">
        <v>52</v>
      </c>
      <c r="B44" s="9">
        <v>36</v>
      </c>
      <c r="C44" s="47">
        <v>36</v>
      </c>
      <c r="D44" s="46">
        <f t="shared" si="4"/>
        <v>0</v>
      </c>
      <c r="E44" s="12">
        <f t="shared" si="5"/>
        <v>1</v>
      </c>
      <c r="F44" s="54"/>
      <c r="G44" s="54"/>
      <c r="H44" s="56"/>
      <c r="I44" s="56"/>
    </row>
    <row r="45" spans="1:9" ht="94.5" customHeight="1">
      <c r="A45" s="13" t="s">
        <v>32</v>
      </c>
      <c r="B45" s="9">
        <v>11.9</v>
      </c>
      <c r="C45" s="47">
        <v>12</v>
      </c>
      <c r="D45" s="46">
        <f t="shared" si="4"/>
        <v>9.9999999999999645E-2</v>
      </c>
      <c r="E45" s="12">
        <f t="shared" si="5"/>
        <v>1.0084033613445378</v>
      </c>
      <c r="F45" s="54"/>
      <c r="G45" s="54"/>
      <c r="H45" s="56"/>
      <c r="I45" s="56"/>
    </row>
    <row r="46" spans="1:9" ht="76.5" customHeight="1">
      <c r="A46" s="13" t="s">
        <v>33</v>
      </c>
      <c r="B46" s="9">
        <v>18252</v>
      </c>
      <c r="C46" s="47">
        <v>18590</v>
      </c>
      <c r="D46" s="46">
        <f t="shared" si="4"/>
        <v>338</v>
      </c>
      <c r="E46" s="12">
        <f t="shared" si="5"/>
        <v>1.0185185185185186</v>
      </c>
      <c r="F46" s="54"/>
      <c r="G46" s="54"/>
      <c r="H46" s="56"/>
      <c r="I46" s="56"/>
    </row>
    <row r="47" spans="1:9" ht="76.5" customHeight="1">
      <c r="A47" s="13" t="s">
        <v>44</v>
      </c>
      <c r="B47" s="9">
        <v>54</v>
      </c>
      <c r="C47" s="47">
        <v>55</v>
      </c>
      <c r="D47" s="46">
        <f t="shared" si="4"/>
        <v>1</v>
      </c>
      <c r="E47" s="12">
        <f t="shared" si="5"/>
        <v>1.0185185185185186</v>
      </c>
      <c r="F47" s="54"/>
      <c r="G47" s="54"/>
      <c r="H47" s="56"/>
      <c r="I47" s="56"/>
    </row>
    <row r="48" spans="1:9" ht="97.5" customHeight="1">
      <c r="A48" s="13" t="s">
        <v>34</v>
      </c>
      <c r="B48" s="9">
        <v>18.2</v>
      </c>
      <c r="C48" s="47">
        <v>20.8</v>
      </c>
      <c r="D48" s="46">
        <f t="shared" si="4"/>
        <v>2.6000000000000014</v>
      </c>
      <c r="E48" s="12">
        <f t="shared" si="5"/>
        <v>1.142857142857143</v>
      </c>
      <c r="F48" s="54"/>
      <c r="G48" s="54"/>
      <c r="H48" s="56"/>
      <c r="I48" s="56"/>
    </row>
    <row r="49" spans="1:9" ht="75.75" customHeight="1">
      <c r="A49" s="13" t="s">
        <v>45</v>
      </c>
      <c r="B49" s="9">
        <v>57564</v>
      </c>
      <c r="C49" s="47">
        <v>67392</v>
      </c>
      <c r="D49" s="46">
        <f t="shared" si="4"/>
        <v>9828</v>
      </c>
      <c r="E49" s="12">
        <f t="shared" si="5"/>
        <v>1.1707317073170731</v>
      </c>
      <c r="F49" s="54"/>
      <c r="G49" s="54"/>
      <c r="H49" s="56"/>
      <c r="I49" s="56"/>
    </row>
    <row r="50" spans="1:9" ht="83.25" customHeight="1">
      <c r="A50" s="13" t="s">
        <v>46</v>
      </c>
      <c r="B50" s="9">
        <v>82</v>
      </c>
      <c r="C50" s="47">
        <v>96</v>
      </c>
      <c r="D50" s="46">
        <f t="shared" si="4"/>
        <v>14</v>
      </c>
      <c r="E50" s="12">
        <f t="shared" si="5"/>
        <v>1.1707317073170731</v>
      </c>
      <c r="F50" s="54"/>
      <c r="G50" s="54"/>
      <c r="H50" s="56"/>
      <c r="I50" s="56"/>
    </row>
    <row r="51" spans="1:9" ht="106.5" customHeight="1">
      <c r="A51" s="13" t="s">
        <v>47</v>
      </c>
      <c r="B51" s="9">
        <v>36.1</v>
      </c>
      <c r="C51" s="47">
        <v>37</v>
      </c>
      <c r="D51" s="46">
        <f t="shared" si="4"/>
        <v>0.89999999999999858</v>
      </c>
      <c r="E51" s="12">
        <f t="shared" si="5"/>
        <v>1.0249307479224377</v>
      </c>
      <c r="F51" s="54"/>
      <c r="G51" s="54"/>
      <c r="H51" s="56"/>
      <c r="I51" s="56"/>
    </row>
    <row r="52" spans="1:9" ht="84.75" customHeight="1">
      <c r="A52" s="13" t="s">
        <v>48</v>
      </c>
      <c r="B52" s="9">
        <v>76284</v>
      </c>
      <c r="C52" s="47">
        <v>79560</v>
      </c>
      <c r="D52" s="46">
        <f t="shared" si="4"/>
        <v>3276</v>
      </c>
      <c r="E52" s="12">
        <f t="shared" si="5"/>
        <v>1.0429447852760736</v>
      </c>
      <c r="F52" s="54"/>
      <c r="G52" s="54"/>
      <c r="H52" s="56"/>
      <c r="I52" s="56"/>
    </row>
    <row r="53" spans="1:9" ht="82.5" customHeight="1">
      <c r="A53" s="13" t="s">
        <v>49</v>
      </c>
      <c r="B53" s="9">
        <v>163</v>
      </c>
      <c r="C53" s="47">
        <v>170</v>
      </c>
      <c r="D53" s="46">
        <f t="shared" si="4"/>
        <v>7</v>
      </c>
      <c r="E53" s="12">
        <f t="shared" si="5"/>
        <v>1.0429447852760736</v>
      </c>
      <c r="F53" s="54"/>
      <c r="G53" s="54"/>
      <c r="H53" s="56"/>
      <c r="I53" s="56"/>
    </row>
    <row r="54" spans="1:9" ht="94.5" customHeight="1">
      <c r="A54" s="13" t="s">
        <v>35</v>
      </c>
      <c r="B54" s="9">
        <v>10.199999999999999</v>
      </c>
      <c r="C54" s="47">
        <v>7.6</v>
      </c>
      <c r="D54" s="46">
        <f t="shared" si="4"/>
        <v>-2.5999999999999996</v>
      </c>
      <c r="E54" s="12">
        <f t="shared" si="5"/>
        <v>0.74509803921568629</v>
      </c>
      <c r="F54" s="54"/>
      <c r="G54" s="54"/>
      <c r="H54" s="56"/>
      <c r="I54" s="56"/>
    </row>
    <row r="55" spans="1:9" ht="80.25" customHeight="1">
      <c r="A55" s="13" t="s">
        <v>50</v>
      </c>
      <c r="B55" s="9">
        <v>19136</v>
      </c>
      <c r="C55" s="47">
        <v>14560</v>
      </c>
      <c r="D55" s="46">
        <f t="shared" si="4"/>
        <v>-4576</v>
      </c>
      <c r="E55" s="12">
        <f t="shared" si="5"/>
        <v>0.76086956521739135</v>
      </c>
      <c r="F55" s="54"/>
      <c r="G55" s="54"/>
      <c r="H55" s="56"/>
      <c r="I55" s="56"/>
    </row>
    <row r="56" spans="1:9" ht="80.25" customHeight="1">
      <c r="A56" s="13" t="s">
        <v>36</v>
      </c>
      <c r="B56" s="9">
        <v>46</v>
      </c>
      <c r="C56" s="47">
        <v>35</v>
      </c>
      <c r="D56" s="46">
        <f t="shared" si="4"/>
        <v>-11</v>
      </c>
      <c r="E56" s="12">
        <f t="shared" si="5"/>
        <v>0.76086956521739135</v>
      </c>
      <c r="F56" s="54"/>
      <c r="G56" s="54"/>
      <c r="H56" s="56"/>
      <c r="I56" s="56"/>
    </row>
    <row r="57" spans="1:9" ht="100.5" customHeight="1">
      <c r="A57" s="13" t="s">
        <v>37</v>
      </c>
      <c r="B57" s="9">
        <v>2.2200000000000002</v>
      </c>
      <c r="C57" s="47">
        <v>1.8</v>
      </c>
      <c r="D57" s="46">
        <f t="shared" si="4"/>
        <v>-0.42000000000000015</v>
      </c>
      <c r="E57" s="12">
        <f t="shared" si="5"/>
        <v>0.81081081081081074</v>
      </c>
      <c r="F57" s="54"/>
      <c r="G57" s="54"/>
      <c r="H57" s="56"/>
      <c r="I57" s="56"/>
    </row>
    <row r="58" spans="1:9" ht="83.25" customHeight="1">
      <c r="A58" s="13" t="s">
        <v>38</v>
      </c>
      <c r="B58" s="9">
        <v>3042</v>
      </c>
      <c r="C58" s="47">
        <v>2704</v>
      </c>
      <c r="D58" s="46">
        <f t="shared" si="4"/>
        <v>-338</v>
      </c>
      <c r="E58" s="12">
        <f t="shared" si="5"/>
        <v>0.88888888888888884</v>
      </c>
      <c r="F58" s="54"/>
      <c r="G58" s="54"/>
      <c r="H58" s="56"/>
      <c r="I58" s="56"/>
    </row>
    <row r="59" spans="1:9" ht="86.25" customHeight="1">
      <c r="A59" s="13" t="s">
        <v>39</v>
      </c>
      <c r="B59" s="9">
        <v>9</v>
      </c>
      <c r="C59" s="47">
        <v>8</v>
      </c>
      <c r="D59" s="46">
        <f t="shared" si="4"/>
        <v>-1</v>
      </c>
      <c r="E59" s="12">
        <f t="shared" si="5"/>
        <v>0.88888888888888884</v>
      </c>
      <c r="F59" s="54"/>
      <c r="G59" s="54"/>
      <c r="H59" s="57"/>
      <c r="I59" s="57"/>
    </row>
    <row r="60" spans="1:9" ht="54.75" customHeight="1">
      <c r="A60" s="21" t="s">
        <v>57</v>
      </c>
      <c r="B60" s="37" t="s">
        <v>25</v>
      </c>
      <c r="C60" s="37" t="s">
        <v>25</v>
      </c>
      <c r="D60" s="10" t="s">
        <v>25</v>
      </c>
      <c r="E60" s="12">
        <f>SUM(E39:E59)/21</f>
        <v>0.96932533458166248</v>
      </c>
      <c r="F60" s="10">
        <v>35773.4</v>
      </c>
      <c r="G60" s="10">
        <v>35772.5</v>
      </c>
      <c r="H60" s="10">
        <v>0.99</v>
      </c>
      <c r="I60" s="32">
        <v>0.99</v>
      </c>
    </row>
    <row r="61" spans="1:9" ht="38.25" customHeight="1">
      <c r="A61" s="80" t="s">
        <v>68</v>
      </c>
      <c r="B61" s="80"/>
      <c r="C61" s="80"/>
      <c r="D61" s="80"/>
      <c r="E61" s="80"/>
      <c r="F61" s="80"/>
      <c r="G61" s="80"/>
      <c r="H61" s="80"/>
      <c r="I61" s="80"/>
    </row>
    <row r="62" spans="1:9" ht="20.25" customHeight="1">
      <c r="A62" s="22" t="s">
        <v>64</v>
      </c>
      <c r="B62" s="10">
        <v>6.7</v>
      </c>
      <c r="C62" s="35">
        <v>6.8</v>
      </c>
      <c r="D62" s="10">
        <v>0</v>
      </c>
      <c r="E62" s="10">
        <v>1</v>
      </c>
      <c r="F62" s="54">
        <v>80</v>
      </c>
      <c r="G62" s="54">
        <v>80</v>
      </c>
      <c r="H62" s="54">
        <v>1</v>
      </c>
      <c r="I62" s="54">
        <v>1</v>
      </c>
    </row>
    <row r="63" spans="1:9" ht="20.25" customHeight="1">
      <c r="A63" s="16" t="s">
        <v>53</v>
      </c>
      <c r="B63" s="10">
        <v>30</v>
      </c>
      <c r="C63" s="35">
        <v>30</v>
      </c>
      <c r="D63" s="10">
        <v>0</v>
      </c>
      <c r="E63" s="10">
        <v>1</v>
      </c>
      <c r="F63" s="54"/>
      <c r="G63" s="54"/>
      <c r="H63" s="54"/>
      <c r="I63" s="54"/>
    </row>
    <row r="64" spans="1:9" ht="20.25" customHeight="1">
      <c r="A64" s="21" t="s">
        <v>59</v>
      </c>
      <c r="B64" s="23" t="s">
        <v>25</v>
      </c>
      <c r="C64" s="23" t="s">
        <v>25</v>
      </c>
      <c r="D64" s="10" t="s">
        <v>25</v>
      </c>
      <c r="E64" s="10">
        <v>1</v>
      </c>
      <c r="F64" s="10">
        <v>80</v>
      </c>
      <c r="G64" s="10">
        <v>80</v>
      </c>
      <c r="H64" s="10">
        <v>1</v>
      </c>
      <c r="I64" s="32">
        <v>1</v>
      </c>
    </row>
    <row r="65" spans="1:17" ht="48" customHeight="1">
      <c r="A65" s="58" t="s">
        <v>69</v>
      </c>
      <c r="B65" s="59"/>
      <c r="C65" s="59"/>
      <c r="D65" s="81"/>
      <c r="E65" s="81"/>
      <c r="F65" s="81"/>
      <c r="G65" s="81"/>
      <c r="H65" s="81"/>
      <c r="I65" s="82"/>
    </row>
    <row r="66" spans="1:17" ht="84.75" customHeight="1">
      <c r="A66" s="24" t="s">
        <v>73</v>
      </c>
      <c r="B66" s="9">
        <v>4</v>
      </c>
      <c r="C66" s="46">
        <v>4</v>
      </c>
      <c r="D66" s="10">
        <v>0</v>
      </c>
      <c r="E66" s="12">
        <v>1</v>
      </c>
      <c r="F66" s="63">
        <v>71475.899999999994</v>
      </c>
      <c r="G66" s="63">
        <v>71113.3</v>
      </c>
      <c r="H66" s="55">
        <f>SUM(G66/F66)</f>
        <v>0.99492696139537951</v>
      </c>
      <c r="I66" s="55">
        <f>SUM(E71/H66)</f>
        <v>1.0131396967937081</v>
      </c>
    </row>
    <row r="67" spans="1:17" ht="75.75" customHeight="1">
      <c r="A67" s="24" t="s">
        <v>74</v>
      </c>
      <c r="B67" s="9">
        <v>4</v>
      </c>
      <c r="C67" s="46">
        <v>4</v>
      </c>
      <c r="D67" s="10">
        <v>0</v>
      </c>
      <c r="E67" s="12">
        <v>1</v>
      </c>
      <c r="F67" s="64"/>
      <c r="G67" s="64"/>
      <c r="H67" s="56"/>
      <c r="I67" s="56"/>
    </row>
    <row r="68" spans="1:17" ht="62.25" customHeight="1">
      <c r="A68" s="24" t="s">
        <v>75</v>
      </c>
      <c r="B68" s="9">
        <v>2</v>
      </c>
      <c r="C68" s="49">
        <v>2</v>
      </c>
      <c r="D68" s="35">
        <v>0</v>
      </c>
      <c r="E68" s="34">
        <v>1</v>
      </c>
      <c r="F68" s="64"/>
      <c r="G68" s="64"/>
      <c r="H68" s="56"/>
      <c r="I68" s="56"/>
    </row>
    <row r="69" spans="1:17" ht="78" customHeight="1">
      <c r="A69" s="24" t="s">
        <v>79</v>
      </c>
      <c r="B69" s="9">
        <v>1</v>
      </c>
      <c r="C69" s="49">
        <v>1</v>
      </c>
      <c r="D69" s="35">
        <v>0</v>
      </c>
      <c r="E69" s="34">
        <v>1</v>
      </c>
      <c r="F69" s="64"/>
      <c r="G69" s="64"/>
      <c r="H69" s="56"/>
      <c r="I69" s="56"/>
    </row>
    <row r="70" spans="1:17" ht="31.5" customHeight="1">
      <c r="A70" s="50" t="s">
        <v>80</v>
      </c>
      <c r="B70" s="9">
        <v>339507</v>
      </c>
      <c r="C70" s="49">
        <v>352863</v>
      </c>
      <c r="D70" s="35">
        <v>13356</v>
      </c>
      <c r="E70" s="34">
        <v>1.04</v>
      </c>
      <c r="F70" s="65"/>
      <c r="G70" s="65"/>
      <c r="H70" s="57"/>
      <c r="I70" s="57"/>
    </row>
    <row r="71" spans="1:17" ht="60.75" customHeight="1">
      <c r="A71" s="25" t="s">
        <v>60</v>
      </c>
      <c r="B71" s="23" t="s">
        <v>25</v>
      </c>
      <c r="C71" s="23" t="s">
        <v>25</v>
      </c>
      <c r="D71" s="10" t="s">
        <v>25</v>
      </c>
      <c r="E71" s="10">
        <f>(E66+E67+E68+E69+E70)/5</f>
        <v>1.008</v>
      </c>
      <c r="F71" s="10">
        <v>71475.899999999994</v>
      </c>
      <c r="G71" s="10">
        <v>71113.3</v>
      </c>
      <c r="H71" s="10">
        <v>0.99</v>
      </c>
      <c r="I71" s="32">
        <v>1.01</v>
      </c>
    </row>
    <row r="72" spans="1:17" ht="60" customHeight="1">
      <c r="A72" s="83" t="s">
        <v>70</v>
      </c>
      <c r="B72" s="84"/>
      <c r="C72" s="84"/>
      <c r="D72" s="84"/>
      <c r="E72" s="84"/>
      <c r="F72" s="84"/>
      <c r="G72" s="84"/>
      <c r="H72" s="84"/>
      <c r="I72" s="85"/>
    </row>
    <row r="73" spans="1:17" ht="20.25" customHeight="1">
      <c r="A73" s="26" t="s">
        <v>54</v>
      </c>
      <c r="B73" s="27">
        <v>100</v>
      </c>
      <c r="C73" s="10">
        <v>100</v>
      </c>
      <c r="D73" s="28">
        <f>C73-B73</f>
        <v>0</v>
      </c>
      <c r="E73" s="10">
        <f>SUM(C73/B73)</f>
        <v>1</v>
      </c>
      <c r="F73" s="63">
        <v>19849.400000000001</v>
      </c>
      <c r="G73" s="63">
        <v>19228.8</v>
      </c>
      <c r="H73" s="55">
        <f>SUM(G73/F73)</f>
        <v>0.96873457132205498</v>
      </c>
      <c r="I73" s="55">
        <f>SUM(E77/H73)</f>
        <v>1.0322745049093027</v>
      </c>
    </row>
    <row r="74" spans="1:17" ht="24" customHeight="1" thickBot="1">
      <c r="A74" s="16" t="s">
        <v>55</v>
      </c>
      <c r="B74" s="17">
        <v>1</v>
      </c>
      <c r="C74" s="34">
        <f>(I28+I37+I60+I64+I71)/5</f>
        <v>1.0032104314765209</v>
      </c>
      <c r="D74" s="28">
        <f t="shared" ref="D74:D75" si="6">C74-B74</f>
        <v>3.2104314765208919E-3</v>
      </c>
      <c r="E74" s="10">
        <v>1</v>
      </c>
      <c r="F74" s="64"/>
      <c r="G74" s="64"/>
      <c r="H74" s="56"/>
      <c r="I74" s="56"/>
    </row>
    <row r="75" spans="1:17" ht="39" customHeight="1" thickBot="1">
      <c r="A75" s="52" t="s">
        <v>77</v>
      </c>
      <c r="B75" s="17">
        <v>2</v>
      </c>
      <c r="C75" s="29">
        <v>2</v>
      </c>
      <c r="D75" s="28">
        <f t="shared" si="6"/>
        <v>0</v>
      </c>
      <c r="E75" s="10">
        <f t="shared" ref="E75" si="7">SUM(C75/B75)</f>
        <v>1</v>
      </c>
      <c r="F75" s="64"/>
      <c r="G75" s="64"/>
      <c r="H75" s="56"/>
      <c r="I75" s="56"/>
    </row>
    <row r="76" spans="1:17" ht="41.25" customHeight="1" thickBot="1">
      <c r="A76" s="53" t="s">
        <v>76</v>
      </c>
      <c r="B76" s="17">
        <v>1</v>
      </c>
      <c r="C76" s="36">
        <v>1</v>
      </c>
      <c r="D76" s="28">
        <v>0</v>
      </c>
      <c r="E76" s="35">
        <f>SUM(C76/B76)</f>
        <v>1</v>
      </c>
      <c r="F76" s="65"/>
      <c r="G76" s="65"/>
      <c r="H76" s="57"/>
      <c r="I76" s="57"/>
    </row>
    <row r="77" spans="1:17" ht="68.25" customHeight="1">
      <c r="A77" s="30" t="s">
        <v>61</v>
      </c>
      <c r="B77" s="10" t="s">
        <v>25</v>
      </c>
      <c r="C77" s="10" t="s">
        <v>25</v>
      </c>
      <c r="D77" s="10" t="s">
        <v>25</v>
      </c>
      <c r="E77" s="12">
        <f>SUM(E73:E76)/4</f>
        <v>1</v>
      </c>
      <c r="F77" s="10">
        <v>19849.400000000001</v>
      </c>
      <c r="G77" s="10">
        <v>19228.8</v>
      </c>
      <c r="H77" s="10">
        <v>0.97</v>
      </c>
      <c r="I77" s="10">
        <v>1.03</v>
      </c>
      <c r="Q77" s="4">
        <f>SUM(G78/F78)</f>
        <v>0.99109571321883616</v>
      </c>
    </row>
    <row r="78" spans="1:17" ht="47.25" customHeight="1">
      <c r="A78" s="31" t="s">
        <v>62</v>
      </c>
      <c r="B78" s="10" t="s">
        <v>25</v>
      </c>
      <c r="C78" s="10" t="s">
        <v>25</v>
      </c>
      <c r="D78" s="10" t="s">
        <v>25</v>
      </c>
      <c r="E78" s="12">
        <f>SUM(E28+E37+E60+E64+E77+I71)/6</f>
        <v>0.99595487491726153</v>
      </c>
      <c r="F78" s="32">
        <v>184383.1</v>
      </c>
      <c r="G78" s="32">
        <v>182741.3</v>
      </c>
      <c r="H78" s="12">
        <f>SUM(G78/F78)</f>
        <v>0.99109571321883616</v>
      </c>
      <c r="I78" s="33">
        <f>SUM(E78/H78)</f>
        <v>1.0049028177940997</v>
      </c>
    </row>
    <row r="79" spans="1:17" ht="20.25" customHeight="1">
      <c r="A79" s="38"/>
      <c r="B79" s="39"/>
      <c r="C79" s="39"/>
      <c r="D79" s="39"/>
      <c r="E79" s="40"/>
      <c r="F79" s="41"/>
      <c r="G79" s="41"/>
      <c r="H79" s="40"/>
      <c r="I79" s="42"/>
    </row>
    <row r="80" spans="1:17" ht="20.25" customHeight="1">
      <c r="A80" s="38"/>
      <c r="B80" s="39"/>
      <c r="C80" s="39"/>
      <c r="D80" s="39"/>
      <c r="E80" s="40"/>
      <c r="F80" s="41"/>
      <c r="G80" s="41"/>
      <c r="H80" s="40"/>
      <c r="I80" s="42"/>
    </row>
    <row r="81" spans="1:9" ht="20.25" customHeight="1">
      <c r="A81" s="69" t="s">
        <v>65</v>
      </c>
      <c r="B81" s="69"/>
      <c r="C81" s="69"/>
      <c r="D81" s="43"/>
      <c r="E81" s="43"/>
      <c r="F81" s="70" t="s">
        <v>66</v>
      </c>
      <c r="G81" s="70"/>
      <c r="H81" s="43"/>
      <c r="I81" s="43"/>
    </row>
    <row r="82" spans="1:9" ht="20.25" customHeight="1">
      <c r="A82" s="69"/>
      <c r="B82" s="69"/>
      <c r="C82" s="69"/>
      <c r="F82" s="70"/>
      <c r="G82" s="70"/>
    </row>
  </sheetData>
  <mergeCells count="39">
    <mergeCell ref="A81:C82"/>
    <mergeCell ref="F81:G82"/>
    <mergeCell ref="A29:I29"/>
    <mergeCell ref="B2:D2"/>
    <mergeCell ref="E2:E3"/>
    <mergeCell ref="I62:I63"/>
    <mergeCell ref="A5:I5"/>
    <mergeCell ref="F6:F27"/>
    <mergeCell ref="H6:H27"/>
    <mergeCell ref="A2:A3"/>
    <mergeCell ref="I2:I3"/>
    <mergeCell ref="F2:G2"/>
    <mergeCell ref="H2:H3"/>
    <mergeCell ref="A61:I61"/>
    <mergeCell ref="A65:I65"/>
    <mergeCell ref="A72:I72"/>
    <mergeCell ref="F62:F63"/>
    <mergeCell ref="G62:G63"/>
    <mergeCell ref="H62:H63"/>
    <mergeCell ref="F66:F70"/>
    <mergeCell ref="G66:G70"/>
    <mergeCell ref="H66:H70"/>
    <mergeCell ref="I66:I70"/>
    <mergeCell ref="F73:F76"/>
    <mergeCell ref="G73:G76"/>
    <mergeCell ref="H73:H76"/>
    <mergeCell ref="I73:I76"/>
    <mergeCell ref="A1:I1"/>
    <mergeCell ref="G6:G27"/>
    <mergeCell ref="I6:I27"/>
    <mergeCell ref="F30:F36"/>
    <mergeCell ref="G30:G36"/>
    <mergeCell ref="H30:H36"/>
    <mergeCell ref="I30:I36"/>
    <mergeCell ref="F39:F59"/>
    <mergeCell ref="G39:G59"/>
    <mergeCell ref="H39:H59"/>
    <mergeCell ref="I39:I59"/>
    <mergeCell ref="A38:I38"/>
  </mergeCells>
  <pageMargins left="0.82677165354330717" right="0.23622047244094491" top="0.35433070866141736" bottom="0.35433070866141736" header="0.31496062992125984" footer="0.31496062992125984"/>
  <pageSetup paperSize="9" scale="45" orientation="landscape" horizontalDpi="180" verticalDpi="180" r:id="rId1"/>
  <rowBreaks count="1" manualBreakCount="1">
    <brk id="37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2025-01-30T05:04:56Z</dcterms:modified>
</cp:coreProperties>
</file>